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8_{2B2834F6-624B-4E75-83C7-CB256B4A79C7}"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Data!$A$1:$P$2096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C86" i="86"/>
  <c r="A61" i="86"/>
  <c r="D64"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A22" i="86"/>
  <c r="C78" i="86"/>
  <c r="A73" i="86"/>
  <c r="C88" i="86"/>
  <c r="A63" i="86"/>
  <c r="D86" i="86"/>
  <c r="C81" i="86"/>
  <c r="C68" i="86"/>
  <c r="A79" i="86"/>
  <c r="A69" i="86"/>
  <c r="D77" i="86"/>
  <c r="D74" i="86"/>
  <c r="A60" i="86"/>
  <c r="A31" i="86"/>
  <c r="D85" i="86"/>
  <c r="A71" i="86"/>
  <c r="A87" i="86"/>
  <c r="D70" i="86"/>
  <c r="C63" i="86"/>
  <c r="D72" i="86"/>
  <c r="C84" i="86"/>
  <c r="C77" i="86"/>
  <c r="C79" i="86"/>
  <c r="A59" i="86"/>
  <c r="A86" i="86"/>
  <c r="C85" i="86"/>
  <c r="C75" i="86"/>
  <c r="D88" i="86"/>
  <c r="C67" i="86"/>
  <c r="D75" i="86"/>
  <c r="A38" i="86"/>
  <c r="A77" i="86"/>
  <c r="A41" i="86"/>
  <c r="A72" i="86"/>
  <c r="A44" i="86"/>
  <c r="A80" i="86"/>
  <c r="D76" i="86"/>
  <c r="D87" i="86"/>
  <c r="A65" i="86"/>
  <c r="A85" i="86"/>
  <c r="D68" i="86"/>
  <c r="A24" i="86"/>
  <c r="A81" i="86"/>
  <c r="D82" i="86"/>
  <c r="A70" i="86"/>
  <c r="C87" i="86"/>
  <c r="D73" i="86"/>
  <c r="D67" i="86"/>
  <c r="D78" i="86"/>
  <c r="A67" i="86"/>
  <c r="A29" i="86"/>
  <c r="C74" i="86"/>
  <c r="A88" i="86"/>
  <c r="C71" i="86"/>
  <c r="A75" i="86"/>
  <c r="D71" i="86"/>
  <c r="C69" i="86"/>
  <c r="A84" i="86"/>
  <c r="A89" i="86"/>
  <c r="A78" i="86"/>
  <c r="C83" i="86"/>
  <c r="A50" i="86"/>
  <c r="A64" i="86"/>
  <c r="D83" i="86"/>
  <c r="D66" i="86"/>
  <c r="A62" i="86"/>
  <c r="A21" i="86"/>
  <c r="C73" i="86"/>
  <c r="D69" i="86"/>
  <c r="D65" i="86"/>
  <c r="C66" i="86"/>
  <c r="C64" i="86"/>
  <c r="A74" i="86"/>
  <c r="A68" i="86"/>
  <c r="D79" i="86"/>
  <c r="A66" i="86"/>
  <c r="C72" i="86"/>
  <c r="D84" i="86"/>
  <c r="D63" i="86"/>
  <c r="A83" i="86"/>
  <c r="A76" i="86"/>
  <c r="C76" i="86"/>
  <c r="C82" i="86"/>
  <c r="D81" i="86"/>
  <c r="C70" i="86"/>
  <c r="C65" i="86"/>
  <c r="A82" i="86"/>
  <c r="F82" i="86" l="1"/>
  <c r="F81" i="86"/>
  <c r="E78" i="86"/>
  <c r="K78" i="86" s="1"/>
  <c r="E71" i="86"/>
  <c r="J71" i="86" s="1"/>
  <c r="E76" i="86"/>
  <c r="L76" i="86" s="1"/>
  <c r="E83" i="86"/>
  <c r="L83" i="86" s="1"/>
  <c r="F72" i="86"/>
  <c r="E66" i="86"/>
  <c r="I66" i="86" s="1"/>
  <c r="F66" i="86"/>
  <c r="F79" i="86"/>
  <c r="E79" i="86"/>
  <c r="I79" i="86" s="1"/>
  <c r="E68" i="86"/>
  <c r="J68" i="86" s="1"/>
  <c r="F68" i="86"/>
  <c r="F67" i="86"/>
  <c r="E67" i="86"/>
  <c r="L67" i="86" s="1"/>
  <c r="E73" i="86"/>
  <c r="L73" i="86" s="1"/>
  <c r="F73" i="86"/>
  <c r="E86" i="86"/>
  <c r="L86" i="86" s="1"/>
  <c r="F86" i="86"/>
  <c r="G66" i="86"/>
  <c r="L78" i="86"/>
  <c r="H67" i="86"/>
  <c r="I76" i="86"/>
  <c r="H83" i="86"/>
  <c r="I83" i="86"/>
  <c r="J76" i="86"/>
  <c r="D20" i="82"/>
  <c r="E82"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H86" i="86" l="1"/>
  <c r="G86" i="86"/>
  <c r="L79" i="86"/>
  <c r="G67" i="86"/>
  <c r="L68" i="86"/>
  <c r="J83" i="86"/>
  <c r="H71" i="86"/>
  <c r="H66" i="86"/>
  <c r="J79" i="86"/>
  <c r="J67" i="86"/>
  <c r="G68" i="86"/>
  <c r="G79" i="86"/>
  <c r="J66" i="86"/>
  <c r="J73" i="86"/>
  <c r="G73" i="86"/>
  <c r="K71" i="86"/>
  <c r="K73" i="86"/>
  <c r="K67" i="86"/>
  <c r="J82" i="86"/>
  <c r="K82" i="86"/>
  <c r="H82" i="86"/>
  <c r="G82" i="86"/>
  <c r="H76" i="86"/>
  <c r="I73" i="86"/>
  <c r="K68" i="86"/>
  <c r="K83" i="86"/>
  <c r="K79" i="86"/>
  <c r="J86" i="86"/>
  <c r="L66" i="86"/>
  <c r="L71" i="86"/>
  <c r="F70" i="86"/>
  <c r="F63" i="86"/>
  <c r="E74" i="86"/>
  <c r="F77" i="86"/>
  <c r="F88" i="86"/>
  <c r="F69" i="86"/>
  <c r="E75" i="86"/>
  <c r="E84" i="86"/>
  <c r="E65" i="86"/>
  <c r="I65" i="86" s="1"/>
  <c r="F85" i="86"/>
  <c r="F87" i="86"/>
  <c r="F64" i="86"/>
  <c r="K66" i="86"/>
  <c r="K86" i="86"/>
  <c r="H73" i="86"/>
  <c r="H68" i="86"/>
  <c r="H79" i="86"/>
  <c r="K76" i="86"/>
  <c r="H75" i="86"/>
  <c r="I86" i="86"/>
  <c r="I78" i="86"/>
  <c r="I67" i="86"/>
  <c r="I71" i="86"/>
  <c r="J78" i="86"/>
  <c r="I82" i="86"/>
  <c r="I68" i="86"/>
  <c r="L82" i="86"/>
  <c r="H78" i="86"/>
  <c r="E70" i="86"/>
  <c r="K70" i="86" s="1"/>
  <c r="E63" i="86"/>
  <c r="F74" i="86"/>
  <c r="G74" i="86" s="1"/>
  <c r="E77" i="86"/>
  <c r="H77" i="86" s="1"/>
  <c r="E88" i="86"/>
  <c r="J88" i="86" s="1"/>
  <c r="E69" i="86"/>
  <c r="J69" i="86" s="1"/>
  <c r="F75" i="86"/>
  <c r="G75" i="86" s="1"/>
  <c r="F84" i="86"/>
  <c r="F65" i="86"/>
  <c r="G65" i="86" s="1"/>
  <c r="E85" i="86"/>
  <c r="E87" i="86"/>
  <c r="E64" i="86"/>
  <c r="L64" i="86" s="1"/>
  <c r="E72" i="86"/>
  <c r="G72" i="86" s="1"/>
  <c r="F83" i="86"/>
  <c r="G83" i="86" s="1"/>
  <c r="F76" i="86"/>
  <c r="G76" i="86" s="1"/>
  <c r="F71" i="86"/>
  <c r="G71" i="86" s="1"/>
  <c r="F78" i="86"/>
  <c r="G78" i="86" s="1"/>
  <c r="E81" i="86"/>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A57" i="86"/>
  <c r="C62" i="86"/>
  <c r="D40" i="86"/>
  <c r="D48" i="86"/>
  <c r="C28" i="86"/>
  <c r="A48" i="86"/>
  <c r="A32" i="86"/>
  <c r="C43" i="86"/>
  <c r="A54" i="86"/>
  <c r="D28" i="86"/>
  <c r="D34" i="86"/>
  <c r="D33" i="86"/>
  <c r="A49" i="86"/>
  <c r="D54" i="86"/>
  <c r="D46" i="86"/>
  <c r="A58" i="86"/>
  <c r="A27" i="86"/>
  <c r="C35" i="86"/>
  <c r="C42" i="86"/>
  <c r="C25" i="86"/>
  <c r="A47" i="86"/>
  <c r="D56" i="86"/>
  <c r="D37" i="86"/>
  <c r="C58" i="86"/>
  <c r="C37" i="86"/>
  <c r="A15" i="86"/>
  <c r="D39" i="86"/>
  <c r="C44" i="86"/>
  <c r="C24" i="86"/>
  <c r="C61" i="86"/>
  <c r="C22" i="86"/>
  <c r="A33" i="86"/>
  <c r="D32" i="86"/>
  <c r="A25" i="86"/>
  <c r="C29" i="86"/>
  <c r="D23" i="86"/>
  <c r="D44" i="86"/>
  <c r="C49" i="86"/>
  <c r="A45" i="86"/>
  <c r="C34" i="86"/>
  <c r="C33" i="86"/>
  <c r="A43" i="86"/>
  <c r="D52" i="86"/>
  <c r="D35" i="86"/>
  <c r="C51" i="86"/>
  <c r="A55" i="86"/>
  <c r="C89" i="86"/>
  <c r="D47" i="86"/>
  <c r="C30" i="86"/>
  <c r="C53" i="86"/>
  <c r="A46" i="86"/>
  <c r="D50" i="86"/>
  <c r="D41" i="86"/>
  <c r="A26" i="86"/>
  <c r="D25" i="86"/>
  <c r="A36" i="86"/>
  <c r="D62" i="86"/>
  <c r="C46" i="86"/>
  <c r="C52" i="86"/>
  <c r="D59" i="86"/>
  <c r="C54" i="86"/>
  <c r="C36" i="86"/>
  <c r="A23" i="86"/>
  <c r="D29" i="86"/>
  <c r="A56" i="86"/>
  <c r="A34" i="86"/>
  <c r="D53" i="86"/>
  <c r="C40" i="86"/>
  <c r="D22" i="86"/>
  <c r="A20" i="86"/>
  <c r="A53" i="86"/>
  <c r="C50" i="86"/>
  <c r="D24" i="86"/>
  <c r="A52" i="86"/>
  <c r="C38" i="86"/>
  <c r="D89" i="86"/>
  <c r="A40" i="86"/>
  <c r="A18" i="86"/>
  <c r="A17" i="86"/>
  <c r="C45" i="86"/>
  <c r="C57" i="86"/>
  <c r="D42" i="86"/>
  <c r="D31" i="86"/>
  <c r="C48" i="86"/>
  <c r="C23" i="86"/>
  <c r="A28" i="86"/>
  <c r="C27" i="86"/>
  <c r="D43" i="86"/>
  <c r="A39" i="86"/>
  <c r="A51" i="86"/>
  <c r="D30" i="86"/>
  <c r="C31" i="86"/>
  <c r="C47" i="86"/>
  <c r="A16" i="86"/>
  <c r="D61" i="86"/>
  <c r="A37" i="86"/>
  <c r="A19" i="86"/>
  <c r="D15" i="86"/>
  <c r="C80" i="86"/>
  <c r="A35" i="86"/>
  <c r="D45" i="86"/>
  <c r="C39" i="86"/>
  <c r="D26" i="86"/>
  <c r="C60" i="86"/>
  <c r="C59" i="86"/>
  <c r="D27" i="86"/>
  <c r="A42" i="86"/>
  <c r="C55" i="86"/>
  <c r="D55" i="86"/>
  <c r="D38" i="86"/>
  <c r="D49" i="86"/>
  <c r="D58" i="86"/>
  <c r="D36" i="86"/>
  <c r="C32" i="86"/>
  <c r="D57" i="86"/>
  <c r="C26" i="86"/>
  <c r="C41" i="86"/>
  <c r="D80" i="86"/>
  <c r="D51" i="86"/>
  <c r="C56" i="86"/>
  <c r="D60" i="86"/>
  <c r="A30" i="86"/>
  <c r="I72" i="86" l="1"/>
  <c r="G64" i="86"/>
  <c r="G77" i="86"/>
  <c r="I69" i="86"/>
  <c r="J87" i="86"/>
  <c r="I87" i="86"/>
  <c r="L87" i="86"/>
  <c r="J84" i="86"/>
  <c r="L84" i="86"/>
  <c r="I84" i="86"/>
  <c r="H84" i="86"/>
  <c r="K84" i="86"/>
  <c r="J81" i="86"/>
  <c r="L81" i="86"/>
  <c r="I81" i="86"/>
  <c r="K81" i="86"/>
  <c r="J85" i="86"/>
  <c r="H85" i="86"/>
  <c r="L85" i="86"/>
  <c r="L69" i="86"/>
  <c r="K69" i="86"/>
  <c r="H69" i="86"/>
  <c r="K63" i="86"/>
  <c r="I63" i="86"/>
  <c r="H63" i="86"/>
  <c r="I85" i="86"/>
  <c r="I88" i="86"/>
  <c r="L70" i="86"/>
  <c r="G87" i="86"/>
  <c r="L75" i="86"/>
  <c r="J75" i="86"/>
  <c r="K75" i="86"/>
  <c r="J74" i="86"/>
  <c r="L74" i="86"/>
  <c r="K74" i="86"/>
  <c r="H74" i="86"/>
  <c r="I74" i="86"/>
  <c r="J72" i="86"/>
  <c r="H72" i="86"/>
  <c r="L88" i="86"/>
  <c r="K88" i="86"/>
  <c r="I70" i="86"/>
  <c r="H70" i="86"/>
  <c r="J70" i="86"/>
  <c r="K87" i="86"/>
  <c r="H87" i="86"/>
  <c r="G85" i="86"/>
  <c r="G69" i="86"/>
  <c r="G63" i="86"/>
  <c r="K85" i="86"/>
  <c r="K72" i="86"/>
  <c r="L72" i="86"/>
  <c r="L63" i="86"/>
  <c r="I64" i="86"/>
  <c r="H64" i="86"/>
  <c r="K64" i="86"/>
  <c r="G84" i="86"/>
  <c r="J77" i="86"/>
  <c r="K77" i="86"/>
  <c r="L77" i="86"/>
  <c r="H81" i="86"/>
  <c r="I77" i="86"/>
  <c r="H88" i="86"/>
  <c r="K65" i="86"/>
  <c r="J65" i="86"/>
  <c r="H65" i="86"/>
  <c r="L65" i="86"/>
  <c r="G88" i="86"/>
  <c r="G70" i="86"/>
  <c r="J64" i="86"/>
  <c r="I75" i="86"/>
  <c r="J63" i="86"/>
  <c r="G81"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18" i="86"/>
  <c r="D19" i="86"/>
  <c r="C21" i="86"/>
  <c r="D16" i="86"/>
  <c r="C18" i="86"/>
  <c r="D17" i="86"/>
  <c r="C17" i="86"/>
  <c r="C15" i="86"/>
  <c r="C16" i="86"/>
  <c r="C19" i="86"/>
  <c r="C14" i="86"/>
  <c r="D14" i="86"/>
  <c r="D20" i="86"/>
  <c r="C20" i="86"/>
  <c r="D21"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4" i="72"/>
  <c r="C16" i="72"/>
  <c r="C29" i="72"/>
  <c r="C13" i="72"/>
  <c r="C26" i="72"/>
  <c r="C35" i="72"/>
  <c r="C32" i="72"/>
  <c r="C27" i="72"/>
  <c r="C23" i="72"/>
  <c r="C17" i="72"/>
  <c r="C31" i="72"/>
  <c r="C22" i="72"/>
  <c r="C21" i="72"/>
  <c r="C25" i="72"/>
  <c r="C19" i="72"/>
  <c r="C15" i="72"/>
  <c r="C33" i="72"/>
  <c r="C18" i="72"/>
  <c r="C20" i="72"/>
  <c r="C34" i="72"/>
  <c r="C28" i="72"/>
  <c r="C30"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6" i="85"/>
  <c r="C30" i="85"/>
  <c r="C33" i="85"/>
  <c r="C35" i="83"/>
  <c r="C23" i="83"/>
  <c r="C30" i="83"/>
  <c r="C15" i="85"/>
  <c r="C17" i="85"/>
  <c r="C25" i="83"/>
  <c r="C19" i="85"/>
  <c r="C22" i="85"/>
  <c r="C35" i="85"/>
  <c r="C14" i="85"/>
  <c r="C14" i="72"/>
  <c r="C19" i="83"/>
  <c r="C29" i="85"/>
  <c r="C27" i="85"/>
  <c r="C32" i="83"/>
  <c r="C18" i="83"/>
  <c r="C22" i="83"/>
  <c r="C31" i="83"/>
  <c r="C21" i="83"/>
  <c r="C20" i="83"/>
  <c r="C15" i="83"/>
  <c r="C32" i="85"/>
  <c r="C23" i="85"/>
  <c r="C24" i="83"/>
  <c r="C27" i="83"/>
  <c r="C18" i="85"/>
  <c r="C24" i="85"/>
  <c r="C29" i="83"/>
  <c r="C28" i="85"/>
  <c r="C25" i="85"/>
  <c r="C21" i="85"/>
  <c r="C28" i="83"/>
  <c r="C16" i="83"/>
  <c r="C34" i="85"/>
  <c r="C31" i="85"/>
  <c r="C20" i="85"/>
  <c r="C33" i="83"/>
  <c r="C17" i="83"/>
  <c r="C26" i="85"/>
  <c r="C34" i="83"/>
  <c r="C26" i="83"/>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21" i="84"/>
  <c r="C24" i="84"/>
  <c r="C28" i="84"/>
  <c r="C33" i="84"/>
  <c r="C19" i="84"/>
  <c r="C22" i="84"/>
  <c r="C25" i="84"/>
  <c r="C35" i="84"/>
  <c r="C27" i="84"/>
  <c r="C31" i="84"/>
  <c r="C18" i="84"/>
  <c r="C34" i="84"/>
  <c r="C23" i="84"/>
  <c r="C14" i="84"/>
  <c r="C17" i="84"/>
  <c r="C15" i="84"/>
  <c r="C26" i="84"/>
  <c r="C20" i="84"/>
  <c r="C13" i="84"/>
  <c r="C16" i="84"/>
  <c r="C29" i="84"/>
  <c r="C32" i="84"/>
  <c r="C30"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deleted="1" saveData="1">
    <dbPr connection="" command=""/>
  </connection>
  <connection id="2" xr16:uid="{00000000-0015-0000-FFFF-FFFF01000000}" name="MMWR_RU" type="1" refreshedVersion="6" savePassword="1" deleted="1" saveData="1">
    <dbPr connection="" command=""/>
  </connection>
</connections>
</file>

<file path=xl/sharedStrings.xml><?xml version="1.0" encoding="utf-8"?>
<sst xmlns="http://schemas.openxmlformats.org/spreadsheetml/2006/main" count="9829" uniqueCount="890">
  <si>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</si>
  <si>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</si>
  <si>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</si>
  <si>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</si>
  <si>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</si>
  <si>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</si>
  <si>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</si>
  <si>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</si>
  <si>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</si>
  <si>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</si>
  <si>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</si>
  <si>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</si>
  <si>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</si>
  <si>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</si>
  <si>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</si>
  <si>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</si>
  <si>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</si>
  <si>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</si>
  <si>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</si>
  <si>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</si>
  <si>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</si>
  <si>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</si>
  <si>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</si>
  <si>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</si>
  <si>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</si>
  <si>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</si>
  <si>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</si>
  <si>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</si>
  <si>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</si>
  <si>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</si>
  <si>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</si>
  <si>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</si>
  <si>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</si>
  <si>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</si>
  <si>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</si>
  <si>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</si>
  <si>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</si>
  <si>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</si>
  <si>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</si>
  <si>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</si>
  <si>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</si>
  <si>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</si>
  <si>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</si>
  <si>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</si>
  <si>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</si>
  <si>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</si>
  <si>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</si>
  <si>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</si>
  <si>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</si>
  <si>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</si>
  <si>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</si>
  <si>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</si>
  <si>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</si>
  <si>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</si>
  <si>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</si>
  <si>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</si>
  <si>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</si>
  <si>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</si>
  <si>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</si>
  <si>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</si>
  <si>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</si>
  <si>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</si>
  <si>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</si>
  <si>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</si>
  <si>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</si>
  <si>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</si>
  <si>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</si>
  <si>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</si>
  <si>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</si>
  <si>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</si>
  <si>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</si>
  <si>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</si>
  <si>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</si>
  <si>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</si>
  <si>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</si>
  <si>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</si>
  <si>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</si>
  <si>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</si>
  <si>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</si>
  <si>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</si>
  <si>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</si>
  <si>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</si>
  <si>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</si>
  <si>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</si>
  <si>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</si>
  <si>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</si>
  <si>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</si>
  <si>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</si>
  <si>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</si>
  <si>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</si>
  <si>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</si>
  <si>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</si>
  <si>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</si>
  <si>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</si>
  <si>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</si>
  <si>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</si>
  <si>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</si>
  <si>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</si>
  <si>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</si>
  <si>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</si>
  <si>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</si>
  <si>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</si>
  <si>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</si>
  <si>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</si>
  <si>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</si>
  <si>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</si>
  <si>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</si>
  <si>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</si>
  <si>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</si>
  <si>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</si>
  <si>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</si>
  <si>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</si>
  <si>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</si>
  <si>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</si>
  <si>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</si>
  <si>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</si>
  <si>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</si>
  <si>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</si>
  <si>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</si>
  <si>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</si>
  <si>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</si>
  <si>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</si>
  <si>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</si>
  <si>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</si>
  <si>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</si>
  <si>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</si>
  <si>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</si>
  <si>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</si>
  <si>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</si>
  <si>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</si>
  <si>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</si>
  <si>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</si>
  <si>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</si>
  <si>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</si>
  <si>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</si>
  <si>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</si>
  <si>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</si>
  <si>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</si>
  <si>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</si>
  <si>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</si>
  <si>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</si>
  <si>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</si>
  <si>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</si>
  <si>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</si>
  <si>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</si>
  <si>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</si>
  <si>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</si>
  <si>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</si>
  <si>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</si>
  <si>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</si>
  <si>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</si>
  <si>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</si>
  <si>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</si>
  <si>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</si>
  <si>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</si>
  <si>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</si>
  <si>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</si>
  <si>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</si>
  <si>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</si>
  <si>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</si>
  <si>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</si>
  <si>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</si>
  <si>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</si>
  <si>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</si>
  <si>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</si>
  <si>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</si>
  <si>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</si>
  <si>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</si>
  <si>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</si>
  <si>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</si>
  <si>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</si>
  <si>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</si>
  <si>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</si>
  <si>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</si>
  <si>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</si>
  <si>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</si>
  <si>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</si>
  <si>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</si>
  <si>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</si>
  <si>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</si>
  <si>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</si>
  <si>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</si>
  <si>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</si>
  <si>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</si>
  <si>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</si>
  <si>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</si>
  <si>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</si>
  <si>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</si>
  <si>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</si>
  <si>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</si>
  <si>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</si>
  <si>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</si>
  <si>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</si>
  <si>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</si>
  <si>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</si>
  <si>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</si>
  <si>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</si>
  <si>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</si>
  <si>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</si>
  <si>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</si>
  <si>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</si>
  <si>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</si>
  <si>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</si>
  <si>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</si>
  <si>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</si>
  <si>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</si>
  <si>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</si>
  <si>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</si>
  <si>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</si>
  <si>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</si>
  <si>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</si>
  <si>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</si>
  <si>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</si>
  <si>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</si>
  <si>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</si>
  <si>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</si>
  <si>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</si>
  <si>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</si>
  <si>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</si>
  <si>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</si>
  <si>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</si>
  <si>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</si>
  <si>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</si>
  <si>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</si>
  <si>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</si>
  <si>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</si>
  <si>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</si>
  <si>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</si>
  <si>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</si>
  <si>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</si>
  <si>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</si>
  <si>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</si>
  <si>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</si>
  <si>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</si>
  <si>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</si>
  <si>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</si>
  <si>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</si>
  <si>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</si>
  <si>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</si>
  <si>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</si>
  <si>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</si>
  <si>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</si>
  <si>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</si>
  <si>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</si>
  <si>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</si>
  <si>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</si>
  <si>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</si>
  <si>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</si>
  <si>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</si>
  <si>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</si>
  <si>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</si>
  <si>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</si>
  <si>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</si>
  <si>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</si>
  <si>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</si>
  <si>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</si>
  <si>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</si>
  <si>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</si>
  <si>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</si>
  <si>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</si>
  <si>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</si>
  <si>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</si>
  <si>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</si>
  <si>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</si>
  <si>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</si>
  <si>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</si>
  <si>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</si>
  <si>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</si>
  <si>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</si>
  <si>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</si>
  <si>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</si>
  <si>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</si>
  <si>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</si>
  <si>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</si>
  <si>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</si>
  <si>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</si>
  <si>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</si>
  <si>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</si>
  <si>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</si>
  <si>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</si>
  <si>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</si>
  <si>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</si>
  <si>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</si>
  <si>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</si>
  <si>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</si>
  <si>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</si>
  <si>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</si>
  <si>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</si>
  <si>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</si>
  <si>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</si>
  <si>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</si>
  <si>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</si>
  <si>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</si>
  <si>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</si>
  <si>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</si>
  <si>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</si>
  <si>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</si>
  <si>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</si>
  <si>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</si>
  <si>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</si>
  <si>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</si>
  <si>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</si>
  <si>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</si>
  <si>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</si>
  <si>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</si>
  <si>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</si>
  <si>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</si>
  <si>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</si>
  <si>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</si>
  <si>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</si>
  <si>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</si>
  <si>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</si>
  <si>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</si>
  <si>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</si>
  <si>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</si>
  <si>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</si>
  <si>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</si>
  <si>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</si>
  <si>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</si>
  <si>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</si>
  <si>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</si>
  <si>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</si>
  <si>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</si>
  <si>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</si>
  <si>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</si>
  <si>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</si>
  <si>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</si>
  <si>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</si>
  <si>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</si>
  <si>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</si>
  <si>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</si>
  <si>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</si>
  <si>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</si>
  <si>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</si>
  <si>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</si>
  <si>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</si>
  <si>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</si>
  <si>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</si>
  <si>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</si>
  <si>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</si>
  <si>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</si>
  <si>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</si>
  <si>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</si>
  <si>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</si>
  <si>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</si>
  <si>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</si>
  <si>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</si>
  <si>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</si>
  <si>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</si>
  <si>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</si>
  <si>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</si>
  <si>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</si>
  <si>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</si>
  <si>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</si>
  <si>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</si>
  <si>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</si>
  <si>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</si>
  <si>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</si>
  <si>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</si>
  <si>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</si>
  <si>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</si>
  <si>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</si>
  <si>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</si>
  <si>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</si>
  <si>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</si>
  <si>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</si>
  <si>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</si>
  <si>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</si>
  <si>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</si>
  <si>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</si>
  <si>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</si>
  <si>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</si>
  <si>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</si>
  <si>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</si>
  <si>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</si>
  <si>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</si>
  <si>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</si>
  <si>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</si>
  <si>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</si>
  <si>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</si>
  <si>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</si>
  <si>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</si>
  <si>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</si>
  <si>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</si>
  <si>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</si>
  <si>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</si>
  <si>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</si>
  <si>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</si>
  <si>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</si>
  <si>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</si>
  <si>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</si>
  <si>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</si>
  <si>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</si>
  <si>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</si>
  <si>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</si>
  <si>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</si>
  <si>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</si>
  <si>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</si>
  <si>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</si>
  <si>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</si>
  <si>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</si>
  <si>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</si>
  <si>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</si>
  <si>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</si>
  <si>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</si>
  <si>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</si>
  <si>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</si>
  <si>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</si>
  <si>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</si>
  <si>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</si>
  <si>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</si>
  <si>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</si>
  <si>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</si>
  <si>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</si>
  <si>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</si>
  <si>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</si>
  <si>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</si>
  <si>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</si>
  <si>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</si>
  <si>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</si>
  <si>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</si>
  <si>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</si>
  <si>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</si>
  <si>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</si>
  <si>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</si>
  <si>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</si>
  <si>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</si>
  <si>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</si>
  <si>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</si>
  <si>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</si>
  <si>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</si>
  <si>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</si>
  <si>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</si>
  <si>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</si>
  <si>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</si>
  <si>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</si>
  <si>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</si>
  <si>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</si>
  <si>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</si>
  <si>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</si>
  <si>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</si>
  <si>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</si>
  <si>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</si>
  <si>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</si>
  <si>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</si>
  <si>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</si>
  <si>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</si>
  <si>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</si>
  <si>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</si>
  <si>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</si>
  <si>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</si>
  <si>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</si>
  <si>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</si>
  <si>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</si>
  <si>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</si>
  <si>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</si>
  <si>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</si>
  <si>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</si>
  <si>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</si>
  <si>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</si>
  <si>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</si>
  <si>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</si>
  <si>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</si>
  <si>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</si>
  <si>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</si>
  <si>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</si>
  <si>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</si>
  <si>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</si>
  <si>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</si>
  <si>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</si>
  <si>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</si>
  <si>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</si>
  <si>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</si>
  <si>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</si>
  <si>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</si>
  <si>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</si>
  <si>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</si>
  <si>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</si>
  <si>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</si>
  <si>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</si>
  <si>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</si>
  <si>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</si>
  <si>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</si>
  <si>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</si>
  <si>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</si>
  <si>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</si>
  <si>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</si>
  <si>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</si>
  <si>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</si>
  <si>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</si>
  <si>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</si>
  <si>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</si>
  <si>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</si>
  <si>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</si>
  <si>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</si>
  <si>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</si>
  <si>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</si>
  <si>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</si>
  <si>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</si>
  <si>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</si>
  <si>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</si>
  <si>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</si>
  <si>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</si>
  <si>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</si>
  <si>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</si>
  <si>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</si>
  <si>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</si>
  <si>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</si>
  <si>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</si>
  <si>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</si>
  <si>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</si>
  <si>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</si>
  <si>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</si>
  <si>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</si>
  <si>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</si>
  <si>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</si>
  <si>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</si>
  <si>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</si>
  <si>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</si>
  <si>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</si>
  <si>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</si>
  <si>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</si>
  <si>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</si>
  <si>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</si>
  <si>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</si>
  <si>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</si>
  <si>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</si>
  <si>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</si>
  <si>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</si>
  <si>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</si>
  <si>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</si>
  <si>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</si>
  <si>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</si>
  <si>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</si>
  <si>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</si>
  <si>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</si>
  <si>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</si>
  <si>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</si>
  <si>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</si>
  <si>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</si>
  <si>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</si>
  <si>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</si>
  <si>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</si>
  <si>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</si>
  <si>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</si>
  <si>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</si>
  <si>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</si>
  <si>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</si>
  <si>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</si>
  <si>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</si>
  <si>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</si>
  <si>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</si>
  <si>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</si>
  <si>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</si>
  <si>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</si>
  <si>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</si>
  <si>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</si>
  <si>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</si>
  <si>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</si>
  <si>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</si>
  <si>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</si>
  <si>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</si>
  <si>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</si>
  <si>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</si>
  <si>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</si>
  <si>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</si>
  <si>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</si>
  <si>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</si>
  <si>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</si>
  <si>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</si>
  <si>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</si>
  <si>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</si>
  <si>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</si>
  <si>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</si>
  <si>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</si>
  <si>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</si>
  <si>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</si>
  <si>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</si>
  <si>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</si>
  <si>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</si>
  <si>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</si>
  <si>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</si>
  <si>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</si>
  <si>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</si>
  <si>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</si>
  <si>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</si>
  <si>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</si>
  <si>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</si>
  <si>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</si>
  <si>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</si>
  <si>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</si>
  <si>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</si>
  <si>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</si>
  <si>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</si>
  <si>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</si>
  <si>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</si>
  <si>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</si>
  <si>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</si>
  <si>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</si>
  <si>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</si>
  <si>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</si>
  <si>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</si>
  <si>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</si>
  <si>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</si>
  <si>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</si>
  <si>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</si>
  <si>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</si>
  <si>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</si>
  <si>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</si>
  <si>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</si>
  <si>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</si>
  <si>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</si>
  <si>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</si>
  <si>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</si>
  <si>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</si>
  <si>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</si>
  <si>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</si>
  <si>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</si>
  <si>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</si>
  <si>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</si>
  <si>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</si>
  <si>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</si>
  <si>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</si>
  <si>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</si>
  <si>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</si>
  <si>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</si>
  <si>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</si>
  <si>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</si>
  <si>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</si>
  <si>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</si>
  <si>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</si>
  <si>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</si>
  <si>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</si>
  <si>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</si>
  <si>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</si>
  <si>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</si>
  <si>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</si>
  <si>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</si>
  <si>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</si>
  <si>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</si>
  <si>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</si>
  <si>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</si>
  <si>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</si>
  <si>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</si>
  <si>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</si>
  <si>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</si>
  <si>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</si>
  <si>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</si>
  <si>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</si>
  <si>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</si>
  <si>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</si>
  <si>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</si>
  <si>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</si>
  <si>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</si>
  <si>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</si>
  <si>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</si>
  <si>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</si>
  <si>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</si>
  <si>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</si>
  <si>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</si>
  <si>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</si>
  <si>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</si>
  <si>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</si>
  <si>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</si>
  <si>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</si>
  <si>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</si>
  <si>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</si>
  <si>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</si>
  <si>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</si>
  <si>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</si>
  <si>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</si>
  <si>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</si>
  <si>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</si>
  <si>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</si>
  <si>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</si>
  <si>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</si>
  <si>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</si>
  <si>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</si>
  <si>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</si>
  <si>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</si>
  <si>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</si>
  <si>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</si>
  <si>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</si>
  <si>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</si>
  <si>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</si>
  <si>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</si>
  <si>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</si>
  <si>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</si>
  <si>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</si>
  <si>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</si>
  <si>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</si>
  <si>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</si>
  <si>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</si>
  <si>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</si>
  <si>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</si>
  <si>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</si>
  <si>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</si>
  <si>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</si>
  <si>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</si>
  <si>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</si>
  <si>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</si>
  <si>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</si>
  <si>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</si>
  <si>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</si>
  <si>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</si>
  <si>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</si>
  <si>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</si>
  <si>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</si>
  <si>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</si>
  <si>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</si>
  <si>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</si>
  <si>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</si>
  <si>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</si>
  <si>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</si>
  <si>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</si>
  <si>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</si>
  <si>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</si>
  <si>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</si>
  <si>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</si>
  <si>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</si>
  <si>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</si>
  <si>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</si>
  <si>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</si>
  <si>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</si>
  <si>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</si>
  <si>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</si>
  <si>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</si>
  <si>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</si>
  <si>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</si>
  <si>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</si>
  <si>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</si>
  <si>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</si>
  <si>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</si>
  <si>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</si>
  <si>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</si>
  <si>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</si>
  <si>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</si>
  <si>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</si>
  <si>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</si>
  <si>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</si>
  <si>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</si>
  <si>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</si>
  <si>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</si>
  <si>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</si>
  <si>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</si>
  <si>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</si>
  <si>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</si>
  <si>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</si>
  <si>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</si>
  <si>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</si>
  <si>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</si>
  <si>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</si>
  <si>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</si>
  <si>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</si>
  <si>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</si>
  <si>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</si>
  <si>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</si>
  <si>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</si>
  <si>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</si>
  <si>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</si>
  <si>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</si>
  <si>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</si>
  <si>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</si>
  <si>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</si>
  <si>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</si>
  <si>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</si>
  <si>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</si>
  <si>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</si>
  <si>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</si>
  <si>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</si>
  <si>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</si>
  <si>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</si>
  <si>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</si>
  <si>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</si>
  <si>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</si>
  <si>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</si>
  <si>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</si>
  <si>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</si>
  <si>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</si>
  <si>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</si>
  <si>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</si>
  <si>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</si>
  <si>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</si>
  <si>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</si>
  <si>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</si>
  <si>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</si>
  <si>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</si>
  <si>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</si>
  <si>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</si>
  <si>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</si>
  <si>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</si>
  <si>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</si>
  <si>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</si>
  <si>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</si>
  <si>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</si>
  <si>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</si>
  <si>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</si>
  <si>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</si>
  <si>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</si>
  <si>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</si>
  <si>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</si>
  <si>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</si>
  <si>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</si>
  <si>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</si>
  <si>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</si>
  <si>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</si>
  <si>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</si>
  <si>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</si>
  <si>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</si>
  <si>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</si>
  <si>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</si>
  <si>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</si>
  <si>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</si>
  <si>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</si>
  <si>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</si>
  <si>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</si>
  <si>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</si>
  <si>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</si>
  <si>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</si>
  <si>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</si>
  <si>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</si>
  <si>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</si>
  <si>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</si>
  <si>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</si>
  <si>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</si>
  <si>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</si>
  <si>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</si>
  <si>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</si>
  <si>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</si>
  <si>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</si>
  <si>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</si>
  <si>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</si>
  <si>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</si>
  <si>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</si>
  <si>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</si>
  <si>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</si>
  <si>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</si>
  <si>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</si>
  <si>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</si>
  <si>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</si>
  <si>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</si>
  <si>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</si>
  <si>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</si>
  <si>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</si>
  <si>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</si>
  <si>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</si>
  <si>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</si>
  <si>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</si>
  <si>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</si>
  <si>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</si>
  <si>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</si>
  <si>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</si>
  <si>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</si>
  <si>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</si>
  <si>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</si>
  <si>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</si>
  <si>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</si>
  <si>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</si>
  <si>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</si>
  <si>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</si>
  <si>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</si>
  <si>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</si>
  <si>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</si>
  <si>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</si>
  <si>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</si>
  <si>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</si>
  <si>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</si>
  <si>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</si>
  <si>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</si>
  <si>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</si>
  <si>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</si>
  <si>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</si>
  <si>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</si>
  <si>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</si>
  <si>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</si>
  <si>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</si>
  <si>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</si>
  <si>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</si>
  <si>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</si>
  <si>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</si>
  <si>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</si>
  <si>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</si>
  <si>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</si>
  <si>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</si>
  <si>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</si>
  <si>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</si>
  <si>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family val="2"/>
      </rPr>
      <t xml:space="preserve"> Claims for disability compensation, dependency and indemnity compensation, and Veterans’ pension benefits, which can but normally do not require a rating decision (i.e. claim to add dependent to award).</t>
    </r>
  </si>
  <si>
    <t>07-MAY-19</t>
  </si>
  <si>
    <t>07-JUN-19</t>
  </si>
  <si>
    <t>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</si>
</sst>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6">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0" fillId="0" borderId="0" xfId="0" applyFill="1"/>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19050</xdr:rowOff>
        </xdr:from>
        <xdr:to>
          <xdr:col>6</xdr:col>
          <xdr:colOff>495300</xdr:colOff>
          <xdr:row>10</xdr:row>
          <xdr:rowOff>19050</xdr:rowOff>
        </xdr:to>
        <xdr:sp macro="" textlink="">
          <xdr:nvSpPr>
            <xdr:cNvPr id="130062" name="Object 14" hidden="1">
              <a:extLst>
                <a:ext uri="{63B3BB69-23CF-44E3-9099-C40C66FF867C}">
                  <a14:compatExt spid="_x0000_s130062"/>
                </a:ext>
                <a:ext uri="{FF2B5EF4-FFF2-40B4-BE49-F238E27FC236}">
                  <a16:creationId xmlns:a16="http://schemas.microsoft.com/office/drawing/2014/main" id="{00000000-0008-0000-0000-00000E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096"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17" sqref="C17"/>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800</v>
      </c>
      <c r="C1" s="147" t="s">
        <v>801</v>
      </c>
      <c r="D1" s="147" t="s">
        <v>867</v>
      </c>
      <c r="E1" s="147" t="s">
        <v>804</v>
      </c>
    </row>
    <row r="2" spans="2:7" s="109" customFormat="1" ht="14.1" customHeight="1" x14ac:dyDescent="0.2">
      <c r="B2" s="243" t="s">
        <v>792</v>
      </c>
      <c r="C2" s="243" t="s">
        <v>372</v>
      </c>
      <c r="D2" s="268" t="s">
        <v>866</v>
      </c>
      <c r="E2" s="285" t="s">
        <v>885</v>
      </c>
    </row>
    <row r="3" spans="2:7" s="109" customFormat="1" ht="14.1" customHeight="1" x14ac:dyDescent="0.2">
      <c r="B3" s="243" t="s">
        <v>793</v>
      </c>
      <c r="C3" s="243" t="s">
        <v>803</v>
      </c>
      <c r="D3" s="268" t="s">
        <v>866</v>
      </c>
      <c r="E3" s="286"/>
      <c r="G3" s="280"/>
    </row>
    <row r="4" spans="2:7" s="109" customFormat="1" ht="14.1" customHeight="1" x14ac:dyDescent="0.2">
      <c r="B4" s="243" t="s">
        <v>794</v>
      </c>
      <c r="C4" s="241" t="s">
        <v>15</v>
      </c>
      <c r="D4" s="268" t="s">
        <v>866</v>
      </c>
      <c r="E4" s="286"/>
    </row>
    <row r="5" spans="2:7" s="109" customFormat="1" ht="14.1" customHeight="1" x14ac:dyDescent="0.2">
      <c r="B5" s="243" t="s">
        <v>795</v>
      </c>
      <c r="C5" s="243" t="s">
        <v>14</v>
      </c>
      <c r="D5" s="268" t="s">
        <v>866</v>
      </c>
      <c r="E5" s="286"/>
      <c r="F5" s="257"/>
      <c r="G5" s="257"/>
    </row>
    <row r="6" spans="2:7" s="109" customFormat="1" ht="14.1" customHeight="1" x14ac:dyDescent="0.2">
      <c r="B6" s="243" t="s">
        <v>796</v>
      </c>
      <c r="C6" s="243" t="s">
        <v>169</v>
      </c>
      <c r="D6" s="268" t="s">
        <v>425</v>
      </c>
      <c r="E6" s="286"/>
      <c r="F6" s="257"/>
      <c r="G6" s="257"/>
    </row>
    <row r="7" spans="2:7" s="109" customFormat="1" ht="14.1" customHeight="1" x14ac:dyDescent="0.2">
      <c r="B7" s="243" t="s">
        <v>797</v>
      </c>
      <c r="C7" s="243" t="s">
        <v>170</v>
      </c>
      <c r="D7" s="268" t="s">
        <v>425</v>
      </c>
      <c r="E7" s="286"/>
      <c r="F7" s="257"/>
      <c r="G7" s="257"/>
    </row>
    <row r="8" spans="2:7" s="109" customFormat="1" ht="14.1" customHeight="1" x14ac:dyDescent="0.2">
      <c r="B8" s="243" t="s">
        <v>798</v>
      </c>
      <c r="C8" s="242" t="s">
        <v>802</v>
      </c>
      <c r="D8" s="268" t="s">
        <v>866</v>
      </c>
      <c r="E8" s="286"/>
      <c r="F8" s="281"/>
      <c r="G8" s="282"/>
    </row>
    <row r="9" spans="2:7" s="109" customFormat="1" ht="14.1" customHeight="1" x14ac:dyDescent="0.2">
      <c r="B9" s="243" t="s">
        <v>799</v>
      </c>
      <c r="C9" s="242" t="s">
        <v>16</v>
      </c>
      <c r="D9" s="268" t="s">
        <v>866</v>
      </c>
      <c r="E9" s="286"/>
      <c r="F9" s="257"/>
      <c r="G9" s="257"/>
    </row>
    <row r="10" spans="2:7" s="109" customFormat="1" ht="14.1" customHeight="1" x14ac:dyDescent="0.2">
      <c r="B10" s="243" t="s">
        <v>173</v>
      </c>
      <c r="C10" s="243" t="s">
        <v>882</v>
      </c>
      <c r="D10" s="268" t="s">
        <v>866</v>
      </c>
      <c r="E10" s="286"/>
      <c r="F10" s="257"/>
      <c r="G10" s="257"/>
    </row>
    <row r="11" spans="2:7" s="109" customFormat="1" ht="14.1" customHeight="1" x14ac:dyDescent="0.2">
      <c r="B11" s="243" t="s">
        <v>174</v>
      </c>
      <c r="C11" s="243" t="s">
        <v>883</v>
      </c>
      <c r="D11" s="268" t="s">
        <v>866</v>
      </c>
      <c r="E11" s="286"/>
      <c r="F11" s="257"/>
      <c r="G11" s="257"/>
    </row>
    <row r="12" spans="2:7" s="109" customFormat="1" ht="14.1" customHeight="1" x14ac:dyDescent="0.2">
      <c r="B12" s="243" t="s">
        <v>171</v>
      </c>
      <c r="C12" s="242" t="s">
        <v>880</v>
      </c>
      <c r="D12" s="268" t="s">
        <v>866</v>
      </c>
      <c r="E12" s="286"/>
      <c r="F12" s="257"/>
      <c r="G12" s="257"/>
    </row>
    <row r="13" spans="2:7" s="109" customFormat="1" ht="14.1" customHeight="1" x14ac:dyDescent="0.2">
      <c r="B13" s="243" t="s">
        <v>172</v>
      </c>
      <c r="C13" s="243" t="s">
        <v>881</v>
      </c>
      <c r="D13" s="243" t="s">
        <v>866</v>
      </c>
      <c r="E13" s="287"/>
      <c r="F13" s="257"/>
      <c r="G13" s="257"/>
    </row>
    <row r="14" spans="2:7" ht="14.1" customHeight="1" x14ac:dyDescent="0.2">
      <c r="E14" s="285" t="s">
        <v>886</v>
      </c>
      <c r="F14" s="258"/>
      <c r="G14" s="258"/>
    </row>
    <row r="15" spans="2:7" ht="14.1" customHeight="1" x14ac:dyDescent="0.2">
      <c r="B15" s="244" t="s">
        <v>106</v>
      </c>
      <c r="C15" s="244" t="s">
        <v>824</v>
      </c>
      <c r="D15" s="269"/>
      <c r="E15" s="286"/>
      <c r="F15" s="258"/>
      <c r="G15" s="258"/>
    </row>
    <row r="16" spans="2:7" ht="14.1" customHeight="1" x14ac:dyDescent="0.2">
      <c r="B16" s="244" t="s">
        <v>822</v>
      </c>
      <c r="C16" s="244" t="s">
        <v>823</v>
      </c>
      <c r="D16" s="269"/>
      <c r="E16" s="286"/>
      <c r="F16" s="258"/>
      <c r="G16" s="258"/>
    </row>
    <row r="17" spans="2:7" ht="14.1" customHeight="1" x14ac:dyDescent="0.2">
      <c r="E17" s="286"/>
      <c r="F17" s="258"/>
      <c r="G17" s="258"/>
    </row>
    <row r="18" spans="2:7" ht="14.1" customHeight="1" x14ac:dyDescent="0.2">
      <c r="B18" s="244" t="s">
        <v>825</v>
      </c>
      <c r="C18" s="244" t="s">
        <v>827</v>
      </c>
      <c r="D18" s="269"/>
      <c r="E18" s="286"/>
    </row>
    <row r="19" spans="2:7" ht="14.1" customHeight="1" x14ac:dyDescent="0.2">
      <c r="B19" s="244" t="s">
        <v>826</v>
      </c>
      <c r="C19" s="244" t="s">
        <v>828</v>
      </c>
      <c r="D19" s="269"/>
      <c r="E19" s="287"/>
    </row>
    <row r="21" spans="2:7" ht="14.1" customHeight="1" x14ac:dyDescent="0.2">
      <c r="B21" s="244" t="s">
        <v>829</v>
      </c>
      <c r="C21" s="244" t="s">
        <v>830</v>
      </c>
      <c r="D21" s="269"/>
    </row>
    <row r="22" spans="2:7" ht="14.1" customHeight="1" x14ac:dyDescent="0.2">
      <c r="B22" s="245" t="s">
        <v>831</v>
      </c>
      <c r="C22" s="245" t="s">
        <v>832</v>
      </c>
      <c r="D22" s="111"/>
    </row>
    <row r="24" spans="2:7" ht="14.1" customHeight="1" x14ac:dyDescent="0.2">
      <c r="B24" s="283" t="s">
        <v>373</v>
      </c>
      <c r="C24" s="283" t="s">
        <v>837</v>
      </c>
      <c r="D24" s="270"/>
    </row>
    <row r="25" spans="2:7" ht="14.1" customHeight="1" x14ac:dyDescent="0.2">
      <c r="B25" s="284"/>
      <c r="C25" s="284"/>
      <c r="D25" s="271"/>
    </row>
    <row r="26" spans="2:7" ht="14.1" customHeight="1" x14ac:dyDescent="0.2">
      <c r="B26" s="283" t="s">
        <v>374</v>
      </c>
      <c r="C26" s="283" t="s">
        <v>838</v>
      </c>
      <c r="D26" s="270"/>
    </row>
    <row r="27" spans="2:7" ht="14.1" customHeight="1" x14ac:dyDescent="0.2">
      <c r="B27" s="284"/>
      <c r="C27" s="284"/>
      <c r="D27" s="271"/>
    </row>
    <row r="28" spans="2:7" ht="14.1" customHeight="1" x14ac:dyDescent="0.2">
      <c r="B28" s="283" t="s">
        <v>375</v>
      </c>
      <c r="C28" s="283" t="s">
        <v>839</v>
      </c>
      <c r="D28" s="270"/>
    </row>
    <row r="29" spans="2:7" ht="14.1" customHeight="1" x14ac:dyDescent="0.2">
      <c r="B29" s="284"/>
      <c r="C29" s="284"/>
      <c r="D29" s="271"/>
    </row>
    <row r="30" spans="2:7" ht="14.1" customHeight="1" x14ac:dyDescent="0.2">
      <c r="B30" s="283" t="s">
        <v>376</v>
      </c>
      <c r="C30" s="283" t="s">
        <v>840</v>
      </c>
      <c r="D30" s="270"/>
    </row>
    <row r="31" spans="2:7" ht="14.1" customHeight="1" x14ac:dyDescent="0.2">
      <c r="B31" s="284"/>
      <c r="C31" s="284"/>
      <c r="D31" s="271"/>
    </row>
    <row r="32" spans="2:7" ht="14.1" customHeight="1" x14ac:dyDescent="0.2">
      <c r="B32" s="283" t="s">
        <v>377</v>
      </c>
      <c r="C32" s="283" t="s">
        <v>841</v>
      </c>
      <c r="D32" s="270"/>
    </row>
    <row r="33" spans="2:4" ht="14.1" customHeight="1" x14ac:dyDescent="0.2">
      <c r="B33" s="284"/>
      <c r="C33" s="284"/>
      <c r="D33" s="271"/>
    </row>
  </sheetData>
  <mergeCells count="13">
    <mergeCell ref="B32:B33"/>
    <mergeCell ref="C32:C33"/>
    <mergeCell ref="E2:E13"/>
    <mergeCell ref="B24:B25"/>
    <mergeCell ref="C24:C25"/>
    <mergeCell ref="B26:B27"/>
    <mergeCell ref="C26:C27"/>
    <mergeCell ref="E14:E19"/>
    <mergeCell ref="F8:G8"/>
    <mergeCell ref="B28:B29"/>
    <mergeCell ref="C28:C29"/>
    <mergeCell ref="B30:B31"/>
    <mergeCell ref="C30:C31"/>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62" r:id="rId4">
          <objectPr defaultSize="0" r:id="rId5">
            <anchor moveWithCells="1">
              <from>
                <xdr:col>5</xdr:col>
                <xdr:colOff>190500</xdr:colOff>
                <xdr:row>6</xdr:row>
                <xdr:rowOff>19050</xdr:rowOff>
              </from>
              <to>
                <xdr:col>6</xdr:col>
                <xdr:colOff>495300</xdr:colOff>
                <xdr:row>10</xdr:row>
                <xdr:rowOff>19050</xdr:rowOff>
              </to>
            </anchor>
          </objectPr>
        </oleObject>
      </mc:Choice>
      <mc:Fallback>
        <oleObject progId="AcroExch.Document.DC" dvAspect="DVASPECT_ICON" shapeId="13006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B2" sqref="B2:F2"/>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9" t="s">
        <v>805</v>
      </c>
      <c r="C2" s="300"/>
      <c r="D2" s="300"/>
      <c r="E2" s="300"/>
      <c r="F2" s="300"/>
      <c r="G2" s="169"/>
      <c r="H2" s="181"/>
      <c r="I2" s="181"/>
      <c r="J2" s="181"/>
      <c r="K2" s="29"/>
    </row>
    <row r="3" spans="1:11" ht="15" customHeight="1" x14ac:dyDescent="0.2">
      <c r="A3" s="25"/>
      <c r="B3" s="296" t="s">
        <v>808</v>
      </c>
      <c r="C3" s="297"/>
      <c r="D3" s="297"/>
      <c r="E3" s="297"/>
      <c r="F3" s="297"/>
      <c r="G3" s="177"/>
      <c r="H3" s="289" t="s">
        <v>3</v>
      </c>
      <c r="I3" s="289" t="s">
        <v>815</v>
      </c>
      <c r="J3" s="289" t="s">
        <v>789</v>
      </c>
      <c r="K3" s="29"/>
    </row>
    <row r="4" spans="1:11" ht="15" customHeight="1" x14ac:dyDescent="0.2">
      <c r="A4" s="25"/>
      <c r="B4" s="178" t="str">
        <f>"Reporting through "&amp;TEXT(D_DT[],"MMMM DD, YYYY")</f>
        <v>Reporting through June 08, 2019</v>
      </c>
      <c r="C4" s="179"/>
      <c r="D4" s="179"/>
      <c r="E4" s="179"/>
      <c r="F4" s="179"/>
      <c r="G4" s="179"/>
      <c r="H4" s="290"/>
      <c r="I4" s="290"/>
      <c r="J4" s="290"/>
      <c r="K4" s="29"/>
    </row>
    <row r="5" spans="1:11" ht="15" customHeight="1" x14ac:dyDescent="0.2">
      <c r="A5" s="25"/>
      <c r="B5" s="295" t="s">
        <v>806</v>
      </c>
      <c r="C5" s="295"/>
      <c r="D5" s="295"/>
      <c r="E5" s="295"/>
      <c r="F5" s="295"/>
      <c r="G5" s="184" t="s">
        <v>187</v>
      </c>
      <c r="H5" s="185">
        <f>SUM(H6,H11)</f>
        <v>351447</v>
      </c>
      <c r="I5" s="185">
        <f>SUM(I6,I11)</f>
        <v>75988</v>
      </c>
      <c r="J5" s="186">
        <f t="shared" ref="J5" si="0">IF(H5=0, 0,I5/H5)</f>
        <v>0.21621467817338033</v>
      </c>
      <c r="K5" s="29"/>
    </row>
    <row r="6" spans="1:11" s="144" customFormat="1" ht="15" customHeight="1" x14ac:dyDescent="0.2">
      <c r="A6" s="145"/>
      <c r="B6" s="293" t="s">
        <v>181</v>
      </c>
      <c r="C6" s="293"/>
      <c r="D6" s="293"/>
      <c r="E6" s="293"/>
      <c r="F6" s="293"/>
      <c r="G6" s="188" t="s">
        <v>187</v>
      </c>
      <c r="H6" s="189">
        <f>SUM(H7:H10)</f>
        <v>136843</v>
      </c>
      <c r="I6" s="189">
        <f>SUM(I7:I10)</f>
        <v>33150</v>
      </c>
      <c r="J6" s="190">
        <f t="shared" ref="J6:J16" si="1">IF(H6=0, 0,I6/H6)</f>
        <v>0.24224841606804878</v>
      </c>
      <c r="K6" s="29"/>
    </row>
    <row r="7" spans="1:11" s="144" customFormat="1" ht="15" customHeight="1" x14ac:dyDescent="0.2">
      <c r="A7" s="146" t="s">
        <v>18</v>
      </c>
      <c r="B7" s="298" t="s">
        <v>845</v>
      </c>
      <c r="C7" s="298"/>
      <c r="D7" s="298"/>
      <c r="E7" s="298"/>
      <c r="F7" s="298"/>
      <c r="G7" s="274" t="s">
        <v>161</v>
      </c>
      <c r="H7" s="182">
        <f>IFERROR(SUMIFS(D_D[INV],D_D[MT],3,D_D[EP],$A7),0)</f>
        <v>33272</v>
      </c>
      <c r="I7" s="182">
        <f>IFERROR(SUMIFS(D_D[BL],D_D[MT],3,D_D[EP],$A7),0)</f>
        <v>11432</v>
      </c>
      <c r="J7" s="187">
        <f t="shared" si="1"/>
        <v>0.34359220966578502</v>
      </c>
      <c r="K7" s="29"/>
    </row>
    <row r="8" spans="1:11" s="144" customFormat="1" ht="15" customHeight="1" x14ac:dyDescent="0.2">
      <c r="A8" s="146" t="s">
        <v>77</v>
      </c>
      <c r="B8" s="298" t="s">
        <v>803</v>
      </c>
      <c r="C8" s="298"/>
      <c r="D8" s="298"/>
      <c r="E8" s="298"/>
      <c r="F8" s="298"/>
      <c r="G8" s="275" t="s">
        <v>162</v>
      </c>
      <c r="H8" s="182">
        <f>IFERROR(SUMIFS(D_D[INV],D_D[MT],3,D_D[EP],$A8),0)</f>
        <v>80736</v>
      </c>
      <c r="I8" s="182">
        <f>IFERROR(SUMIFS(D_D[BL],D_D[MT],3,D_D[EP],$A8),0)</f>
        <v>17932</v>
      </c>
      <c r="J8" s="187">
        <f t="shared" si="1"/>
        <v>0.22210661910424098</v>
      </c>
      <c r="K8" s="29"/>
    </row>
    <row r="9" spans="1:11" s="144" customFormat="1" ht="15" customHeight="1" x14ac:dyDescent="0.2">
      <c r="A9" s="146" t="s">
        <v>92</v>
      </c>
      <c r="B9" s="301" t="s">
        <v>182</v>
      </c>
      <c r="C9" s="301"/>
      <c r="D9" s="301"/>
      <c r="E9" s="301"/>
      <c r="F9" s="301"/>
      <c r="G9" s="276" t="s">
        <v>164</v>
      </c>
      <c r="H9" s="182">
        <f>IFERROR(SUMIFS(D_D[INV],D_D[MT],3,D_D[EP],$A9),0)</f>
        <v>9646</v>
      </c>
      <c r="I9" s="182">
        <f>IFERROR(SUMIFS(D_D[BL],D_D[MT],3,D_D[EP],$A9),0)</f>
        <v>1190</v>
      </c>
      <c r="J9" s="187">
        <f t="shared" si="1"/>
        <v>0.12336719883889695</v>
      </c>
      <c r="K9" s="29"/>
    </row>
    <row r="10" spans="1:11" s="144" customFormat="1" ht="15" customHeight="1" x14ac:dyDescent="0.2">
      <c r="A10" s="146" t="s">
        <v>79</v>
      </c>
      <c r="B10" s="301" t="s">
        <v>14</v>
      </c>
      <c r="C10" s="301"/>
      <c r="D10" s="301"/>
      <c r="E10" s="301"/>
      <c r="F10" s="301"/>
      <c r="G10" s="275" t="s">
        <v>166</v>
      </c>
      <c r="H10" s="182">
        <f>IFERROR(SUMIFS(D_D[INV],D_D[MT],3,D_D[EP],$A10),0)</f>
        <v>13189</v>
      </c>
      <c r="I10" s="182">
        <f>IFERROR(SUMIFS(D_D[BL],D_D[MT],3,D_D[EP],$A10),0)</f>
        <v>2596</v>
      </c>
      <c r="J10" s="187">
        <f t="shared" si="1"/>
        <v>0.19683069224353628</v>
      </c>
      <c r="K10" s="29"/>
    </row>
    <row r="11" spans="1:11" s="144" customFormat="1" ht="15" customHeight="1" x14ac:dyDescent="0.2">
      <c r="A11" s="146"/>
      <c r="B11" s="293" t="s">
        <v>0</v>
      </c>
      <c r="C11" s="293"/>
      <c r="D11" s="293"/>
      <c r="E11" s="293"/>
      <c r="F11" s="293"/>
      <c r="G11" s="277" t="s">
        <v>187</v>
      </c>
      <c r="H11" s="189">
        <f>SUM(H12:H19)</f>
        <v>214604</v>
      </c>
      <c r="I11" s="189">
        <f>SUM(I12:I19)</f>
        <v>42838</v>
      </c>
      <c r="J11" s="190">
        <f t="shared" si="1"/>
        <v>0.19961417308158283</v>
      </c>
      <c r="K11" s="29"/>
    </row>
    <row r="12" spans="1:11" s="144" customFormat="1" ht="15" customHeight="1" x14ac:dyDescent="0.2">
      <c r="A12" s="146" t="s">
        <v>91</v>
      </c>
      <c r="B12" s="298" t="s">
        <v>170</v>
      </c>
      <c r="C12" s="298"/>
      <c r="D12" s="298"/>
      <c r="E12" s="298"/>
      <c r="F12" s="298"/>
      <c r="G12" s="276" t="s">
        <v>165</v>
      </c>
      <c r="H12" s="182">
        <f>IFERROR(SUMIFS(D_D[INV],D_D[MT],3,D_D[EP],$A12),0)</f>
        <v>11069</v>
      </c>
      <c r="I12" s="182">
        <f>IFERROR(SUMIFS(D_D[BL],D_D[MT],3,D_D[EP],$A12),0)</f>
        <v>1365</v>
      </c>
      <c r="J12" s="187">
        <f t="shared" si="1"/>
        <v>0.12331737284307526</v>
      </c>
      <c r="K12" s="29"/>
    </row>
    <row r="13" spans="1:11" s="144" customFormat="1" ht="15" customHeight="1" x14ac:dyDescent="0.2">
      <c r="A13" s="146" t="s">
        <v>19</v>
      </c>
      <c r="B13" s="298" t="s">
        <v>15</v>
      </c>
      <c r="C13" s="298"/>
      <c r="D13" s="298"/>
      <c r="E13" s="298"/>
      <c r="F13" s="298"/>
      <c r="G13" s="274" t="s">
        <v>163</v>
      </c>
      <c r="H13" s="182">
        <f>IFERROR(SUMIFS(D_D[INV],D_D[MT],3,D_D[EP],$A13),0)</f>
        <v>188854</v>
      </c>
      <c r="I13" s="182">
        <f>IFERROR(SUMIFS(D_D[BL],D_D[MT],3,D_D[EP],$A13),0)</f>
        <v>40458</v>
      </c>
      <c r="J13" s="187">
        <f t="shared" si="1"/>
        <v>0.21422898111768879</v>
      </c>
      <c r="K13" s="29"/>
    </row>
    <row r="14" spans="1:11" s="144" customFormat="1" ht="15" customHeight="1" x14ac:dyDescent="0.2">
      <c r="A14" s="146" t="s">
        <v>408</v>
      </c>
      <c r="B14" s="298" t="s">
        <v>12</v>
      </c>
      <c r="C14" s="298"/>
      <c r="D14" s="298"/>
      <c r="E14" s="298"/>
      <c r="F14" s="298"/>
      <c r="G14" s="274" t="s">
        <v>167</v>
      </c>
      <c r="H14" s="182">
        <f>IFERROR(SUMIFS(D_D[INV],D_D[MT],3,D_D[EP],$A14),0)</f>
        <v>13749</v>
      </c>
      <c r="I14" s="182">
        <f>IFERROR(SUMIFS(D_D[BL],D_D[MT],3,D_D[EP],$A14),0)</f>
        <v>863</v>
      </c>
      <c r="J14" s="187">
        <f t="shared" si="1"/>
        <v>6.2768201323732634E-2</v>
      </c>
      <c r="K14" s="29"/>
    </row>
    <row r="15" spans="1:11" s="144" customFormat="1" ht="15" customHeight="1" x14ac:dyDescent="0.2">
      <c r="A15" s="146" t="s">
        <v>80</v>
      </c>
      <c r="B15" s="301" t="s">
        <v>16</v>
      </c>
      <c r="C15" s="301"/>
      <c r="D15" s="301"/>
      <c r="E15" s="301"/>
      <c r="F15" s="301"/>
      <c r="G15" s="276" t="s">
        <v>168</v>
      </c>
      <c r="H15" s="182">
        <f>IFERROR(SUMIFS(D_D[INV],D_D[MT],3,D_D[EP],$A15),0)</f>
        <v>893</v>
      </c>
      <c r="I15" s="182">
        <f>IFERROR(SUMIFS(D_D[BL],D_D[MT],3,D_D[EP],$A15),0)</f>
        <v>132</v>
      </c>
      <c r="J15" s="187">
        <f t="shared" si="1"/>
        <v>0.14781634938409854</v>
      </c>
      <c r="K15" s="29"/>
    </row>
    <row r="16" spans="1:11" s="144" customFormat="1" ht="15" customHeight="1" x14ac:dyDescent="0.2">
      <c r="A16" s="146" t="s">
        <v>81</v>
      </c>
      <c r="B16" s="301" t="s">
        <v>880</v>
      </c>
      <c r="C16" s="301"/>
      <c r="D16" s="301"/>
      <c r="E16" s="301"/>
      <c r="F16" s="301"/>
      <c r="G16" s="276" t="s">
        <v>171</v>
      </c>
      <c r="H16" s="182">
        <f>IFERROR(SUMIFS(D_D[INV],D_D[MT],3,D_D[EP],$A16),0)</f>
        <v>30</v>
      </c>
      <c r="I16" s="182">
        <f>IFERROR(SUMIFS(D_D[BL],D_D[MT],3,D_D[EP],$A16),0)</f>
        <v>20</v>
      </c>
      <c r="J16" s="187">
        <f t="shared" si="1"/>
        <v>0.66666666666666663</v>
      </c>
      <c r="K16" s="29"/>
    </row>
    <row r="17" spans="1:11" s="144" customFormat="1" ht="15" customHeight="1" x14ac:dyDescent="0.2">
      <c r="A17" s="146" t="s">
        <v>421</v>
      </c>
      <c r="B17" s="301" t="s">
        <v>881</v>
      </c>
      <c r="C17" s="301"/>
      <c r="D17" s="301"/>
      <c r="E17" s="301"/>
      <c r="F17" s="301"/>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301" t="s">
        <v>882</v>
      </c>
      <c r="C18" s="301"/>
      <c r="D18" s="301"/>
      <c r="E18" s="301"/>
      <c r="F18" s="301"/>
      <c r="G18" s="276" t="s">
        <v>173</v>
      </c>
      <c r="H18" s="182">
        <f>IFERROR(SUMIFS(D_D[INV],D_D[MT],3,D_D[EP],$A18),0)</f>
        <v>7</v>
      </c>
      <c r="I18" s="182">
        <f>IFERROR(SUMIFS(D_D[BL],D_D[MT],3,D_D[EP],$A18),0)</f>
        <v>0</v>
      </c>
      <c r="J18" s="187">
        <f>IF(H18=0, 0,I18/H18)</f>
        <v>0</v>
      </c>
      <c r="K18" s="29"/>
    </row>
    <row r="19" spans="1:11" s="144" customFormat="1" ht="27" customHeight="1" x14ac:dyDescent="0.2">
      <c r="A19" s="146" t="s">
        <v>369</v>
      </c>
      <c r="B19" s="301" t="s">
        <v>883</v>
      </c>
      <c r="C19" s="301"/>
      <c r="D19" s="301"/>
      <c r="E19" s="301"/>
      <c r="F19" s="301"/>
      <c r="G19" s="276" t="s">
        <v>174</v>
      </c>
      <c r="H19" s="182">
        <f>IFERROR(SUMIFS(D_D[INV],D_D[MT],3,D_D[EP],$A19),0)</f>
        <v>2</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4" t="s">
        <v>814</v>
      </c>
      <c r="C21" s="294"/>
      <c r="D21" s="294"/>
      <c r="E21" s="294"/>
      <c r="F21" s="294"/>
      <c r="G21" s="180" t="str">
        <f>"Pending on " &amp;TEXT(D_DT[]-1,"MM/DD/YY")</f>
        <v>Pending on 06/07/19</v>
      </c>
      <c r="H21" s="180" t="str">
        <f>"Pending on " &amp;TEXT(D_DT[]-8,"MM/DD/YY")</f>
        <v>Pending on 05/31/19</v>
      </c>
      <c r="I21" s="180" t="s">
        <v>791</v>
      </c>
      <c r="J21" s="180" t="s">
        <v>790</v>
      </c>
      <c r="K21" s="29"/>
    </row>
    <row r="22" spans="1:11" ht="16.5" customHeight="1" x14ac:dyDescent="0.2">
      <c r="A22" s="145">
        <v>1</v>
      </c>
      <c r="B22" s="293" t="s">
        <v>820</v>
      </c>
      <c r="C22" s="293"/>
      <c r="D22" s="293"/>
      <c r="E22" s="293"/>
      <c r="F22" s="293"/>
      <c r="G22" s="191">
        <f>IFERROR(SUMIFS(D_D[INV],D_D[MT],9,D_D[CAT],1,D_D[LOC],$A22),0)</f>
        <v>9401</v>
      </c>
      <c r="H22" s="191">
        <f>IFERROR(SUMIFS(D_D[BL],D_D[MT],9,D_D[CAT],1,D_D[LOC],$A22),0)</f>
        <v>9690</v>
      </c>
      <c r="I22" s="191">
        <f>IFERROR(SUMIFS(D_D[ADP],D_D[MT],9,D_D[CAT],1,D_D[LOC],$A22),0)</f>
        <v>-289</v>
      </c>
      <c r="J22" s="192">
        <f>I22/H22</f>
        <v>-2.9824561403508771E-2</v>
      </c>
      <c r="K22" s="29"/>
    </row>
    <row r="23" spans="1:11" ht="15.75" customHeight="1" x14ac:dyDescent="0.2">
      <c r="A23" s="145">
        <v>307</v>
      </c>
      <c r="B23" s="291" t="s">
        <v>20</v>
      </c>
      <c r="C23" s="291"/>
      <c r="D23" s="291"/>
      <c r="E23" s="291"/>
      <c r="F23" s="291"/>
      <c r="G23" s="182">
        <f>IFERROR(SUMIFS(D_D[INV],D_D[MT],9,D_D[CAT],1,D_D[LOC],$A23),0)</f>
        <v>2381</v>
      </c>
      <c r="H23" s="182">
        <f>IFERROR(SUMIFS(D_D[BL],D_D[MT],9,D_D[CAT],1,D_D[LOC],$A23),0)</f>
        <v>2077</v>
      </c>
      <c r="I23" s="182">
        <f>IFERROR(SUMIFS(D_D[ADP],D_D[MT],9,D_D[CAT],1,D_D[LOC],$A23),0)</f>
        <v>304</v>
      </c>
      <c r="J23" s="183">
        <f t="shared" ref="J23:J26" si="2">I23/H23</f>
        <v>0.14636494944631681</v>
      </c>
      <c r="K23" s="29"/>
    </row>
    <row r="24" spans="1:11" ht="15.75" customHeight="1" x14ac:dyDescent="0.2">
      <c r="A24" s="145">
        <v>316</v>
      </c>
      <c r="B24" s="292" t="s">
        <v>21</v>
      </c>
      <c r="C24" s="292"/>
      <c r="D24" s="292"/>
      <c r="E24" s="292"/>
      <c r="F24" s="292"/>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1" t="s">
        <v>22</v>
      </c>
      <c r="C25" s="291"/>
      <c r="D25" s="291"/>
      <c r="E25" s="291"/>
      <c r="F25" s="291"/>
      <c r="G25" s="182">
        <f>IFERROR(SUMIFS(D_D[INV],D_D[MT],9,D_D[CAT],1,D_D[LOC],$A25),0)</f>
        <v>1159</v>
      </c>
      <c r="H25" s="182">
        <f>IFERROR(SUMIFS(D_D[BL],D_D[MT],9,D_D[CAT],1,D_D[LOC],$A25),0)</f>
        <v>1448</v>
      </c>
      <c r="I25" s="182">
        <f>IFERROR(SUMIFS(D_D[ADP],D_D[MT],9,D_D[CAT],1,D_D[LOC],$A25),0)</f>
        <v>-289</v>
      </c>
      <c r="J25" s="183">
        <f t="shared" si="2"/>
        <v>-0.19958563535911603</v>
      </c>
      <c r="K25" s="29"/>
    </row>
    <row r="26" spans="1:11" ht="15" x14ac:dyDescent="0.2">
      <c r="A26" s="145">
        <v>351</v>
      </c>
      <c r="B26" s="291" t="s">
        <v>23</v>
      </c>
      <c r="C26" s="291"/>
      <c r="D26" s="291"/>
      <c r="E26" s="291"/>
      <c r="F26" s="291"/>
      <c r="G26" s="182">
        <f>IFERROR(SUMIFS(D_D[INV],D_D[MT],9,D_D[CAT],1,D_D[LOC],$A26),0)</f>
        <v>5861</v>
      </c>
      <c r="H26" s="182">
        <f>IFERROR(SUMIFS(D_D[BL],D_D[MT],9,D_D[CAT],1,D_D[LOC],$A26),0)</f>
        <v>6165</v>
      </c>
      <c r="I26" s="182">
        <f>IFERROR(SUMIFS(D_D[ADP],D_D[MT],9,D_D[CAT],1,D_D[LOC],$A26),0)</f>
        <v>-304</v>
      </c>
      <c r="J26" s="183">
        <f t="shared" si="2"/>
        <v>-4.9310624493106248E-2</v>
      </c>
      <c r="K26" s="29"/>
    </row>
    <row r="27" spans="1:11" ht="16.5" customHeight="1" x14ac:dyDescent="0.2">
      <c r="A27" s="145">
        <v>1</v>
      </c>
      <c r="B27" s="293" t="s">
        <v>819</v>
      </c>
      <c r="C27" s="293"/>
      <c r="D27" s="293"/>
      <c r="E27" s="293"/>
      <c r="F27" s="293"/>
      <c r="G27" s="191">
        <f>IFERROR(SUMIFS(D_D[INV],D_D[MT],9,D_D[CAT],2,D_D[LOC],$A27),0)</f>
        <v>105709</v>
      </c>
      <c r="H27" s="191">
        <f>IFERROR(SUMIFS(D_D[BL],D_D[MT],9,D_D[CAT],2,D_D[LOC],$A27),0)</f>
        <v>102096</v>
      </c>
      <c r="I27" s="191">
        <f>IFERROR(SUMIFS(D_D[ADP],D_D[MT],9,D_D[CAT],2,D_D[LOC],$A27),0)</f>
        <v>3613</v>
      </c>
      <c r="J27" s="192">
        <f>I27/H27</f>
        <v>3.5388262027895315E-2</v>
      </c>
      <c r="K27" s="29"/>
    </row>
    <row r="28" spans="1:11" ht="15" x14ac:dyDescent="0.2">
      <c r="A28" s="145">
        <v>307</v>
      </c>
      <c r="B28" s="291" t="s">
        <v>20</v>
      </c>
      <c r="C28" s="291"/>
      <c r="D28" s="291"/>
      <c r="E28" s="291"/>
      <c r="F28" s="291"/>
      <c r="G28" s="182">
        <f>IFERROR(SUMIFS(D_D[INV],D_D[MT],9,D_D[CAT],2,D_D[LOC],$A28),0)</f>
        <v>19256</v>
      </c>
      <c r="H28" s="182">
        <f>IFERROR(SUMIFS(D_D[BL],D_D[MT],9,D_D[CAT],2,D_D[LOC],$A28),0)</f>
        <v>18105</v>
      </c>
      <c r="I28" s="182">
        <f>IFERROR(SUMIFS(D_D[ADP],D_D[MT],9,D_D[CAT],2,D_D[LOC],$A28),0)</f>
        <v>1151</v>
      </c>
      <c r="J28" s="183">
        <f t="shared" ref="J28:J31" si="4">I28/H28</f>
        <v>6.3573598453465899E-2</v>
      </c>
      <c r="K28" s="29"/>
    </row>
    <row r="29" spans="1:11" ht="15" x14ac:dyDescent="0.2">
      <c r="A29" s="145">
        <v>316</v>
      </c>
      <c r="B29" s="292" t="s">
        <v>21</v>
      </c>
      <c r="C29" s="292"/>
      <c r="D29" s="292"/>
      <c r="E29" s="292"/>
      <c r="F29" s="292"/>
      <c r="G29" s="182">
        <f>IFERROR(SUMIFS(D_D[INV],D_D[MT],9,D_D[CAT],2,D_D[LOC],$A29),0)</f>
        <v>2</v>
      </c>
      <c r="H29" s="182">
        <f>IFERROR(SUMIFS(D_D[BL],D_D[MT],9,D_D[CAT],2,D_D[LOC],$A29),0)</f>
        <v>2</v>
      </c>
      <c r="I29" s="182">
        <f>IFERROR(SUMIFS(D_D[ADP],D_D[MT],9,D_D[CAT],2,D_D[LOC],$A29),0)</f>
        <v>0</v>
      </c>
      <c r="J29" s="187">
        <f t="shared" ref="J29" si="5">IF(H29=0, 0,I29/H29)</f>
        <v>0</v>
      </c>
      <c r="K29" s="29"/>
    </row>
    <row r="30" spans="1:11" ht="15" x14ac:dyDescent="0.2">
      <c r="A30" s="145">
        <v>331</v>
      </c>
      <c r="B30" s="291" t="s">
        <v>22</v>
      </c>
      <c r="C30" s="291"/>
      <c r="D30" s="291"/>
      <c r="E30" s="291"/>
      <c r="F30" s="291"/>
      <c r="G30" s="182">
        <f>IFERROR(SUMIFS(D_D[INV],D_D[MT],9,D_D[CAT],2,D_D[LOC],$A30),0)</f>
        <v>23330</v>
      </c>
      <c r="H30" s="182">
        <f>IFERROR(SUMIFS(D_D[BL],D_D[MT],9,D_D[CAT],2,D_D[LOC],$A30),0)</f>
        <v>24057</v>
      </c>
      <c r="I30" s="182">
        <f>IFERROR(SUMIFS(D_D[ADP],D_D[MT],9,D_D[CAT],2,D_D[LOC],$A30),0)</f>
        <v>-727</v>
      </c>
      <c r="J30" s="183">
        <f t="shared" si="4"/>
        <v>-3.0219894417425282E-2</v>
      </c>
      <c r="K30" s="29"/>
    </row>
    <row r="31" spans="1:11" ht="15" x14ac:dyDescent="0.2">
      <c r="A31" s="145">
        <v>351</v>
      </c>
      <c r="B31" s="291" t="s">
        <v>23</v>
      </c>
      <c r="C31" s="291"/>
      <c r="D31" s="291"/>
      <c r="E31" s="291"/>
      <c r="F31" s="291"/>
      <c r="G31" s="182">
        <f>IFERROR(SUMIFS(D_D[INV],D_D[MT],9,D_D[CAT],2,D_D[LOC],$A31),0)</f>
        <v>63121</v>
      </c>
      <c r="H31" s="182">
        <f>IFERROR(SUMIFS(D_D[BL],D_D[MT],9,D_D[CAT],2,D_D[LOC],$A31),0)</f>
        <v>59932</v>
      </c>
      <c r="I31" s="182">
        <f>IFERROR(SUMIFS(D_D[ADP],D_D[MT],9,D_D[CAT],2,D_D[LOC],$A31),0)</f>
        <v>3189</v>
      </c>
      <c r="J31" s="183">
        <f t="shared" si="4"/>
        <v>5.3210305012347324E-2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8" t="s">
        <v>817</v>
      </c>
      <c r="C33" s="288"/>
      <c r="D33" s="288"/>
      <c r="E33" s="288"/>
      <c r="F33" s="288"/>
      <c r="G33" s="288"/>
      <c r="H33" s="288"/>
      <c r="I33" s="288"/>
      <c r="J33" s="288"/>
      <c r="K33" s="29"/>
    </row>
    <row r="34" spans="1:11" ht="15.75" customHeight="1" x14ac:dyDescent="0.2">
      <c r="A34" s="25"/>
      <c r="B34" s="288" t="s">
        <v>818</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450</v>
      </c>
      <c r="D2" s="299" t="s">
        <v>805</v>
      </c>
      <c r="E2" s="300"/>
      <c r="F2" s="300"/>
      <c r="G2" s="300"/>
      <c r="H2" s="300"/>
      <c r="I2" s="300"/>
      <c r="J2" s="300"/>
      <c r="K2" s="306"/>
      <c r="L2" s="299" t="s">
        <v>461</v>
      </c>
      <c r="M2" s="300"/>
      <c r="N2" s="300"/>
      <c r="O2" s="300"/>
      <c r="P2" s="300"/>
      <c r="Q2" s="306"/>
      <c r="R2" s="6"/>
    </row>
    <row r="3" spans="1:18" ht="15" customHeight="1" x14ac:dyDescent="0.2">
      <c r="B3" s="4"/>
      <c r="C3" s="92"/>
      <c r="D3" s="307" t="s">
        <v>807</v>
      </c>
      <c r="E3" s="308"/>
      <c r="F3" s="308"/>
      <c r="G3" s="308"/>
      <c r="H3" s="308"/>
      <c r="I3" s="308"/>
      <c r="J3" s="308"/>
      <c r="K3" s="309"/>
      <c r="L3" s="310">
        <f>D_DT[]</f>
        <v>43624</v>
      </c>
      <c r="M3" s="311"/>
      <c r="N3" s="311"/>
      <c r="O3" s="311"/>
      <c r="P3" s="311"/>
      <c r="Q3" s="312"/>
      <c r="R3" s="6"/>
    </row>
    <row r="4" spans="1:18" ht="15" customHeight="1" x14ac:dyDescent="0.2">
      <c r="B4" s="4"/>
      <c r="C4" s="92"/>
      <c r="D4" s="162" t="s">
        <v>471</v>
      </c>
      <c r="E4" s="193"/>
      <c r="F4" s="193"/>
      <c r="G4" s="193"/>
      <c r="H4" s="193"/>
      <c r="I4" s="193"/>
      <c r="J4" s="193"/>
      <c r="K4" s="194"/>
      <c r="L4" s="162" t="s">
        <v>455</v>
      </c>
      <c r="M4" s="163"/>
      <c r="N4" s="163"/>
      <c r="O4" s="163" t="s">
        <v>457</v>
      </c>
      <c r="P4" s="163"/>
      <c r="Q4" s="164"/>
      <c r="R4" s="6"/>
    </row>
    <row r="5" spans="1:18" ht="15" customHeight="1" x14ac:dyDescent="0.3">
      <c r="B5" s="7"/>
      <c r="C5" s="87"/>
      <c r="D5" s="174" t="s">
        <v>454</v>
      </c>
      <c r="E5" s="117"/>
      <c r="F5" s="117"/>
      <c r="G5" s="117"/>
      <c r="H5" s="117"/>
      <c r="I5" s="117"/>
      <c r="J5" s="117"/>
      <c r="K5" s="175"/>
      <c r="L5" s="165" t="s">
        <v>456</v>
      </c>
      <c r="M5" s="118"/>
      <c r="N5" s="118"/>
      <c r="O5" s="118" t="s">
        <v>458</v>
      </c>
      <c r="P5" s="118"/>
      <c r="Q5" s="166"/>
      <c r="R5" s="71"/>
    </row>
    <row r="6" spans="1:18" ht="15" customHeight="1" x14ac:dyDescent="0.3">
      <c r="B6" s="7"/>
      <c r="C6" s="87"/>
      <c r="D6" s="174" t="s">
        <v>849</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834</v>
      </c>
      <c r="M7" s="319"/>
      <c r="N7" s="319"/>
      <c r="O7" s="319"/>
      <c r="P7" s="319"/>
      <c r="Q7" s="320"/>
      <c r="R7" s="9"/>
    </row>
    <row r="8" spans="1:18" s="86" customFormat="1" ht="15" customHeight="1" x14ac:dyDescent="0.25">
      <c r="B8" s="84"/>
      <c r="C8" s="8"/>
      <c r="D8" s="315" t="s">
        <v>472</v>
      </c>
      <c r="E8" s="316"/>
      <c r="F8" s="316"/>
      <c r="G8" s="316"/>
      <c r="H8" s="316"/>
      <c r="I8" s="316"/>
      <c r="J8" s="316"/>
      <c r="K8" s="316"/>
      <c r="L8" s="317" t="s">
        <v>473</v>
      </c>
      <c r="M8" s="317"/>
      <c r="N8" s="317"/>
      <c r="O8" s="317"/>
      <c r="P8" s="317"/>
      <c r="Q8" s="317"/>
      <c r="R8" s="85"/>
    </row>
    <row r="9" spans="1:18" s="86" customFormat="1" ht="15" customHeight="1" x14ac:dyDescent="0.25">
      <c r="B9" s="84"/>
      <c r="C9" s="119" t="s">
        <v>435</v>
      </c>
      <c r="D9" s="302" t="s">
        <v>463</v>
      </c>
      <c r="E9" s="302" t="s">
        <v>464</v>
      </c>
      <c r="F9" s="302" t="s">
        <v>465</v>
      </c>
      <c r="G9" s="313" t="s">
        <v>106</v>
      </c>
      <c r="H9" s="302" t="s">
        <v>466</v>
      </c>
      <c r="I9" s="302" t="s">
        <v>468</v>
      </c>
      <c r="J9" s="302" t="s">
        <v>467</v>
      </c>
      <c r="K9" s="302" t="s">
        <v>469</v>
      </c>
      <c r="L9" s="305" t="s">
        <v>474</v>
      </c>
      <c r="M9" s="305" t="s">
        <v>475</v>
      </c>
      <c r="N9" s="317" t="s">
        <v>476</v>
      </c>
      <c r="O9" s="317"/>
      <c r="P9" s="317" t="s">
        <v>479</v>
      </c>
      <c r="Q9" s="317"/>
      <c r="R9" s="85"/>
    </row>
    <row r="10" spans="1:18" s="86" customFormat="1" ht="15" customHeight="1" x14ac:dyDescent="0.25">
      <c r="B10" s="84"/>
      <c r="C10" s="8"/>
      <c r="D10" s="303"/>
      <c r="E10" s="303"/>
      <c r="F10" s="303"/>
      <c r="G10" s="303"/>
      <c r="H10" s="303"/>
      <c r="I10" s="303"/>
      <c r="J10" s="303"/>
      <c r="K10" s="303"/>
      <c r="L10" s="305"/>
      <c r="M10" s="317"/>
      <c r="N10" s="121" t="s">
        <v>462</v>
      </c>
      <c r="O10" s="302" t="s">
        <v>478</v>
      </c>
      <c r="P10" s="121" t="s">
        <v>462</v>
      </c>
      <c r="Q10" s="302" t="s">
        <v>478</v>
      </c>
      <c r="R10" s="85"/>
    </row>
    <row r="11" spans="1:18" s="86" customFormat="1" ht="15" customHeight="1" x14ac:dyDescent="0.25">
      <c r="B11" s="84"/>
      <c r="C11" s="8"/>
      <c r="D11" s="304"/>
      <c r="E11" s="304"/>
      <c r="F11" s="304"/>
      <c r="G11" s="304"/>
      <c r="H11" s="304"/>
      <c r="I11" s="304"/>
      <c r="J11" s="304"/>
      <c r="K11" s="304"/>
      <c r="L11" s="305"/>
      <c r="M11" s="317"/>
      <c r="N11" s="122" t="s">
        <v>477</v>
      </c>
      <c r="O11" s="314"/>
      <c r="P11" s="122" t="s">
        <v>477</v>
      </c>
      <c r="Q11" s="314"/>
      <c r="R11" s="85"/>
    </row>
    <row r="12" spans="1:18" ht="12.75" x14ac:dyDescent="0.2">
      <c r="A12" s="120">
        <v>100</v>
      </c>
      <c r="B12" s="23"/>
      <c r="C12" s="148" t="str">
        <f>Driver!$C$20&amp; " Total"</f>
        <v>USA - All Missions Total</v>
      </c>
      <c r="D12" s="153">
        <f>IF(ISNA($A12),"",IFERROR(SUMIFS(D_D[INV],D_D[MT],5,D_D[CAT],SMS, D_D[EP],-1,D_D[LOC],$A12),0))</f>
        <v>351447</v>
      </c>
      <c r="E12" s="153">
        <f>IF(ISNA($A12),"",IFERROR(SUMIFS(D_D[BL],D_D[MT],5,D_D[CAT],SMS, D_D[EP],-1,D_D[LOC],$A12),0))</f>
        <v>75988</v>
      </c>
      <c r="F12" s="154">
        <f>IF(ISNA($A12),"",IFERROR(E12/D12,0))</f>
        <v>0.21621467817338033</v>
      </c>
      <c r="G12" s="155">
        <f>IF(ISNA($A12),"",IFERROR(SUMIFS(D_D[ADP],D_D[MT],5,D_D[CAT],SMS, D_D[EP],-1,D_D[LOC],$A12),0))</f>
        <v>90.13</v>
      </c>
      <c r="H12" s="153">
        <f>IF(ISNA($A12),"",IFERROR(SUMIFS(D_D[PROD_MTD],D_D[MT],5,D_D[CAT],SMS, D_D[EP],-1,D_D[LOC],$A12),0))</f>
        <v>31307</v>
      </c>
      <c r="I12" s="155">
        <f>IF(ISNA($A12),"",IFERROR(SUMIFS(D_D[ADCM],D_D[MT],5,D_D[CAT],SMS, D_D[EP],-1,D_D[LOC],$A12),0))</f>
        <v>104.42</v>
      </c>
      <c r="J12" s="153">
        <f>IF(ISNA($A12),"",IFERROR(SUMIFS(D_D[PROD_FYTD],D_D[MT],5,D_D[CAT],SMS, D_D[EP],-1,D_D[LOC],$A12),0))</f>
        <v>926295</v>
      </c>
      <c r="K12" s="155">
        <f>IF(ISNA($A12),"",IFERROR(SUMIFS(D_D[ADCF],D_D[MT],5,D_D[CAT],SMS, D_D[EP],-1,D_D[LOC],$A12),0))</f>
        <v>111.9</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24171</v>
      </c>
      <c r="E13" s="159">
        <f ca="1">IF(ISNA($A13),"",IFERROR(SUMIFS(D_D[BL],D_D[MT],5,D_D[CAT],SMS, D_D[EP],-1,D_D[LOC],$A13),0))</f>
        <v>6245</v>
      </c>
      <c r="F13" s="160">
        <f t="shared" ref="F13" ca="1" si="1">IF(ISNA($A13),"",IFERROR(E13/D13,0))</f>
        <v>0.25836746514418102</v>
      </c>
      <c r="G13" s="161">
        <f ca="1">IF(ISNA($A13),"",IFERROR(SUMIFS(D_D[ADP],D_D[MT],5,D_D[CAT],SMS, D_D[EP],-1,D_D[LOC],$A13),0))</f>
        <v>100.21</v>
      </c>
      <c r="H13" s="159">
        <f ca="1">IF(ISNA($A13),"",IFERROR(SUMIFS(D_D[PROD_MTD],D_D[MT],5,D_D[CAT],SMS, D_D[EP],-1,D_D[LOC],$A13),0))</f>
        <v>8260</v>
      </c>
      <c r="I13" s="161">
        <f ca="1">IF(ISNA($A13),"",IFERROR(SUMIFS(D_D[ADCM],D_D[MT],5,D_D[CAT],SMS, D_D[EP],-1,D_D[LOC],$A13),0))</f>
        <v>111.86</v>
      </c>
      <c r="J13" s="159">
        <f ca="1">IF(ISNA($A13),"",IFERROR(SUMIFS(D_D[PROD_FYTD],D_D[MT],5,D_D[CAT],SMS, D_D[EP],-1,D_D[LOC],$A13),0))</f>
        <v>251566</v>
      </c>
      <c r="K13" s="161">
        <f ca="1">IF(ISNA($A13),"",IFERROR(SUMIFS(D_D[ADCF],D_D[MT],5,D_D[CAT],SMS, D_D[EP],-1,D_D[LOC],$A13),0))</f>
        <v>182.7</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840</v>
      </c>
      <c r="E14" s="159">
        <f ca="1">IF(ISNA($A14),"",IFERROR(SUMIFS(D_D[BL],D_D[MT],5,D_D[CAT],SMS, D_D[EP],-1,D_D[LOC],$A14),0))</f>
        <v>94</v>
      </c>
      <c r="F14" s="160">
        <f t="shared" ref="F14:F35" ca="1" si="3">IF(ISNA($A14),"",IFERROR(E14/D14,0))</f>
        <v>0.11190476190476191</v>
      </c>
      <c r="G14" s="161">
        <f ca="1">IF(ISNA($A14),"",IFERROR(SUMIFS(D_D[ADP],D_D[MT],5,D_D[CAT],SMS, D_D[EP],-1,D_D[LOC],$A14),0))</f>
        <v>80.760000000000005</v>
      </c>
      <c r="H14" s="159">
        <f ca="1">IF(ISNA($A14),"",IFERROR(SUMIFS(D_D[PROD_MTD],D_D[MT],5,D_D[CAT],SMS, D_D[EP],-1,D_D[LOC],$A14),0))</f>
        <v>186</v>
      </c>
      <c r="I14" s="161">
        <f ca="1">IF(ISNA($A14),"",IFERROR(SUMIFS(D_D[ADCM],D_D[MT],5,D_D[CAT],SMS, D_D[EP],-1,D_D[LOC],$A14),0))</f>
        <v>92.84</v>
      </c>
      <c r="J14" s="159">
        <f ca="1">IF(ISNA($A14),"",IFERROR(SUMIFS(D_D[PROD_FYTD],D_D[MT],5,D_D[CAT],SMS, D_D[EP],-1,D_D[LOC],$A14),0))</f>
        <v>6023</v>
      </c>
      <c r="K14" s="161">
        <f ca="1">IF(ISNA($A14),"",IFERROR(SUMIFS(D_D[ADCF],D_D[MT],5,D_D[CAT],SMS, D_D[EP],-1,D_D[LOC],$A14),0))</f>
        <v>100.09</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830</v>
      </c>
      <c r="E15" s="159">
        <f ca="1">IF(ISNA($A15),"",IFERROR(SUMIFS(D_D[BL],D_D[MT],5,D_D[CAT],SMS, D_D[EP],-1,D_D[LOC],$A15),0))</f>
        <v>169</v>
      </c>
      <c r="F15" s="160">
        <f t="shared" ca="1" si="3"/>
        <v>0.20361445783132531</v>
      </c>
      <c r="G15" s="161">
        <f ca="1">IF(ISNA($A15),"",IFERROR(SUMIFS(D_D[ADP],D_D[MT],5,D_D[CAT],SMS, D_D[EP],-1,D_D[LOC],$A15),0))</f>
        <v>95.25</v>
      </c>
      <c r="H15" s="159">
        <f ca="1">IF(ISNA($A15),"",IFERROR(SUMIFS(D_D[PROD_MTD],D_D[MT],5,D_D[CAT],SMS, D_D[EP],-1,D_D[LOC],$A15),0))</f>
        <v>188</v>
      </c>
      <c r="I15" s="161">
        <f ca="1">IF(ISNA($A15),"",IFERROR(SUMIFS(D_D[ADCM],D_D[MT],5,D_D[CAT],SMS, D_D[EP],-1,D_D[LOC],$A15),0))</f>
        <v>133.41</v>
      </c>
      <c r="J15" s="159">
        <f ca="1">IF(ISNA($A15),"",IFERROR(SUMIFS(D_D[PROD_FYTD],D_D[MT],5,D_D[CAT],SMS, D_D[EP],-1,D_D[LOC],$A15),0))</f>
        <v>8241</v>
      </c>
      <c r="K15" s="161">
        <f ca="1">IF(ISNA($A15),"",IFERROR(SUMIFS(D_D[ADCF],D_D[MT],5,D_D[CAT],SMS, D_D[EP],-1,D_D[LOC],$A15),0))</f>
        <v>117.67</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1026</v>
      </c>
      <c r="E16" s="159">
        <f ca="1">IF(ISNA($A16),"",IFERROR(SUMIFS(D_D[BL],D_D[MT],5,D_D[CAT],SMS, D_D[EP],-1,D_D[LOC],$A16),0))</f>
        <v>51</v>
      </c>
      <c r="F16" s="160">
        <f t="shared" ca="1" si="3"/>
        <v>4.9707602339181284E-2</v>
      </c>
      <c r="G16" s="161">
        <f ca="1">IF(ISNA($A16),"",IFERROR(SUMIFS(D_D[ADP],D_D[MT],5,D_D[CAT],SMS, D_D[EP],-1,D_D[LOC],$A16),0))</f>
        <v>63.85</v>
      </c>
      <c r="H16" s="159">
        <f ca="1">IF(ISNA($A16),"",IFERROR(SUMIFS(D_D[PROD_MTD],D_D[MT],5,D_D[CAT],SMS, D_D[EP],-1,D_D[LOC],$A16),0))</f>
        <v>266</v>
      </c>
      <c r="I16" s="161">
        <f ca="1">IF(ISNA($A16),"",IFERROR(SUMIFS(D_D[ADCM],D_D[MT],5,D_D[CAT],SMS, D_D[EP],-1,D_D[LOC],$A16),0))</f>
        <v>79.760000000000005</v>
      </c>
      <c r="J16" s="159">
        <f ca="1">IF(ISNA($A16),"",IFERROR(SUMIFS(D_D[PROD_FYTD],D_D[MT],5,D_D[CAT],SMS, D_D[EP],-1,D_D[LOC],$A16),0))</f>
        <v>7219</v>
      </c>
      <c r="K16" s="161">
        <f ca="1">IF(ISNA($A16),"",IFERROR(SUMIFS(D_D[ADCF],D_D[MT],5,D_D[CAT],SMS, D_D[EP],-1,D_D[LOC],$A16),0))</f>
        <v>99.04</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849</v>
      </c>
      <c r="E17" s="159">
        <f ca="1">IF(ISNA($A17),"",IFERROR(SUMIFS(D_D[BL],D_D[MT],5,D_D[CAT],SMS, D_D[EP],-1,D_D[LOC],$A17),0))</f>
        <v>84</v>
      </c>
      <c r="F17" s="160">
        <f t="shared" ca="1" si="3"/>
        <v>9.8939929328621903E-2</v>
      </c>
      <c r="G17" s="161">
        <f ca="1">IF(ISNA($A17),"",IFERROR(SUMIFS(D_D[ADP],D_D[MT],5,D_D[CAT],SMS, D_D[EP],-1,D_D[LOC],$A17),0))</f>
        <v>77.95</v>
      </c>
      <c r="H17" s="159">
        <f ca="1">IF(ISNA($A17),"",IFERROR(SUMIFS(D_D[PROD_MTD],D_D[MT],5,D_D[CAT],SMS, D_D[EP],-1,D_D[LOC],$A17),0))</f>
        <v>191</v>
      </c>
      <c r="I17" s="161">
        <f ca="1">IF(ISNA($A17),"",IFERROR(SUMIFS(D_D[ADCM],D_D[MT],5,D_D[CAT],SMS, D_D[EP],-1,D_D[LOC],$A17),0))</f>
        <v>91.74</v>
      </c>
      <c r="J17" s="159">
        <f ca="1">IF(ISNA($A17),"",IFERROR(SUMIFS(D_D[PROD_FYTD],D_D[MT],5,D_D[CAT],SMS, D_D[EP],-1,D_D[LOC],$A17),0))</f>
        <v>6878</v>
      </c>
      <c r="K17" s="161">
        <f ca="1">IF(ISNA($A17),"",IFERROR(SUMIFS(D_D[ADCF],D_D[MT],5,D_D[CAT],SMS, D_D[EP],-1,D_D[LOC],$A17),0))</f>
        <v>95.04</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2512</v>
      </c>
      <c r="E18" s="159">
        <f ca="1">IF(ISNA($A18),"",IFERROR(SUMIFS(D_D[BL],D_D[MT],5,D_D[CAT],SMS, D_D[EP],-1,D_D[LOC],$A18),0))</f>
        <v>782</v>
      </c>
      <c r="F18" s="160">
        <f t="shared" ca="1" si="3"/>
        <v>0.31130573248407645</v>
      </c>
      <c r="G18" s="161">
        <f ca="1">IF(ISNA($A18),"",IFERROR(SUMIFS(D_D[ADP],D_D[MT],5,D_D[CAT],SMS, D_D[EP],-1,D_D[LOC],$A18),0))</f>
        <v>104.09</v>
      </c>
      <c r="H18" s="159">
        <f ca="1">IF(ISNA($A18),"",IFERROR(SUMIFS(D_D[PROD_MTD],D_D[MT],5,D_D[CAT],SMS, D_D[EP],-1,D_D[LOC],$A18),0))</f>
        <v>641</v>
      </c>
      <c r="I18" s="161">
        <f ca="1">IF(ISNA($A18),"",IFERROR(SUMIFS(D_D[ADCM],D_D[MT],5,D_D[CAT],SMS, D_D[EP],-1,D_D[LOC],$A18),0))</f>
        <v>128.9</v>
      </c>
      <c r="J18" s="159">
        <f ca="1">IF(ISNA($A18),"",IFERROR(SUMIFS(D_D[PROD_FYTD],D_D[MT],5,D_D[CAT],SMS, D_D[EP],-1,D_D[LOC],$A18),0))</f>
        <v>19113</v>
      </c>
      <c r="K18" s="161">
        <f ca="1">IF(ISNA($A18),"",IFERROR(SUMIFS(D_D[ADCF],D_D[MT],5,D_D[CAT],SMS, D_D[EP],-1,D_D[LOC],$A18),0))</f>
        <v>127.17</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1219</v>
      </c>
      <c r="E19" s="159">
        <f ca="1">IF(ISNA($A19),"",IFERROR(SUMIFS(D_D[BL],D_D[MT],5,D_D[CAT],SMS, D_D[EP],-1,D_D[LOC],$A19),0))</f>
        <v>369</v>
      </c>
      <c r="F19" s="160">
        <f t="shared" ca="1" si="3"/>
        <v>0.30270713699753898</v>
      </c>
      <c r="G19" s="161">
        <f ca="1">IF(ISNA($A19),"",IFERROR(SUMIFS(D_D[ADP],D_D[MT],5,D_D[CAT],SMS, D_D[EP],-1,D_D[LOC],$A19),0))</f>
        <v>107.08</v>
      </c>
      <c r="H19" s="159">
        <f ca="1">IF(ISNA($A19),"",IFERROR(SUMIFS(D_D[PROD_MTD],D_D[MT],5,D_D[CAT],SMS, D_D[EP],-1,D_D[LOC],$A19),0))</f>
        <v>500</v>
      </c>
      <c r="I19" s="161">
        <f ca="1">IF(ISNA($A19),"",IFERROR(SUMIFS(D_D[ADCM],D_D[MT],5,D_D[CAT],SMS, D_D[EP],-1,D_D[LOC],$A19),0))</f>
        <v>105.76</v>
      </c>
      <c r="J19" s="159">
        <f ca="1">IF(ISNA($A19),"",IFERROR(SUMIFS(D_D[PROD_FYTD],D_D[MT],5,D_D[CAT],SMS, D_D[EP],-1,D_D[LOC],$A19),0))</f>
        <v>14401</v>
      </c>
      <c r="K19" s="161">
        <f ca="1">IF(ISNA($A19),"",IFERROR(SUMIFS(D_D[ADCF],D_D[MT],5,D_D[CAT],SMS, D_D[EP],-1,D_D[LOC],$A19),0))</f>
        <v>117.34</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821</v>
      </c>
      <c r="E20" s="159">
        <f ca="1">IF(ISNA($A20),"",IFERROR(SUMIFS(D_D[BL],D_D[MT],5,D_D[CAT],SMS, D_D[EP],-1,D_D[LOC],$A20),0))</f>
        <v>31</v>
      </c>
      <c r="F20" s="160">
        <f t="shared" ca="1" si="3"/>
        <v>3.7758830694275276E-2</v>
      </c>
      <c r="G20" s="161">
        <f ca="1">IF(ISNA($A20),"",IFERROR(SUMIFS(D_D[ADP],D_D[MT],5,D_D[CAT],SMS, D_D[EP],-1,D_D[LOC],$A20),0))</f>
        <v>71.48</v>
      </c>
      <c r="H20" s="159">
        <f ca="1">IF(ISNA($A20),"",IFERROR(SUMIFS(D_D[PROD_MTD],D_D[MT],5,D_D[CAT],SMS, D_D[EP],-1,D_D[LOC],$A20),0))</f>
        <v>208</v>
      </c>
      <c r="I20" s="161">
        <f ca="1">IF(ISNA($A20),"",IFERROR(SUMIFS(D_D[ADCM],D_D[MT],5,D_D[CAT],SMS, D_D[EP],-1,D_D[LOC],$A20),0))</f>
        <v>84.57</v>
      </c>
      <c r="J20" s="159">
        <f ca="1">IF(ISNA($A20),"",IFERROR(SUMIFS(D_D[PROD_FYTD],D_D[MT],5,D_D[CAT],SMS, D_D[EP],-1,D_D[LOC],$A20),0))</f>
        <v>7213</v>
      </c>
      <c r="K20" s="161">
        <f ca="1">IF(ISNA($A20),"",IFERROR(SUMIFS(D_D[ADCF],D_D[MT],5,D_D[CAT],SMS, D_D[EP],-1,D_D[LOC],$A20),0))</f>
        <v>86.69</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1239</v>
      </c>
      <c r="E21" s="159">
        <f ca="1">IF(ISNA($A21),"",IFERROR(SUMIFS(D_D[BL],D_D[MT],5,D_D[CAT],SMS, D_D[EP],-1,D_D[LOC],$A21),0))</f>
        <v>350</v>
      </c>
      <c r="F21" s="160">
        <f t="shared" ca="1" si="3"/>
        <v>0.2824858757062147</v>
      </c>
      <c r="G21" s="161">
        <f ca="1">IF(ISNA($A21),"",IFERROR(SUMIFS(D_D[ADP],D_D[MT],5,D_D[CAT],SMS, D_D[EP],-1,D_D[LOC],$A21),0))</f>
        <v>101.82</v>
      </c>
      <c r="H21" s="159">
        <f ca="1">IF(ISNA($A21),"",IFERROR(SUMIFS(D_D[PROD_MTD],D_D[MT],5,D_D[CAT],SMS, D_D[EP],-1,D_D[LOC],$A21),0))</f>
        <v>427</v>
      </c>
      <c r="I21" s="161">
        <f ca="1">IF(ISNA($A21),"",IFERROR(SUMIFS(D_D[ADCM],D_D[MT],5,D_D[CAT],SMS, D_D[EP],-1,D_D[LOC],$A21),0))</f>
        <v>112.72</v>
      </c>
      <c r="J21" s="159">
        <f ca="1">IF(ISNA($A21),"",IFERROR(SUMIFS(D_D[PROD_FYTD],D_D[MT],5,D_D[CAT],SMS, D_D[EP],-1,D_D[LOC],$A21),0))</f>
        <v>14124</v>
      </c>
      <c r="K21" s="161">
        <f ca="1">IF(ISNA($A21),"",IFERROR(SUMIFS(D_D[ADCF],D_D[MT],5,D_D[CAT],SMS, D_D[EP],-1,D_D[LOC],$A21),0))</f>
        <v>121.7</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328</v>
      </c>
      <c r="E22" s="159">
        <f ca="1">IF(ISNA($A22),"",IFERROR(SUMIFS(D_D[BL],D_D[MT],5,D_D[CAT],SMS, D_D[EP],-1,D_D[LOC],$A22),0))</f>
        <v>12</v>
      </c>
      <c r="F22" s="160">
        <f t="shared" ca="1" si="3"/>
        <v>3.6585365853658534E-2</v>
      </c>
      <c r="G22" s="161">
        <f ca="1">IF(ISNA($A22),"",IFERROR(SUMIFS(D_D[ADP],D_D[MT],5,D_D[CAT],SMS, D_D[EP],-1,D_D[LOC],$A22),0))</f>
        <v>76.3</v>
      </c>
      <c r="H22" s="159">
        <f ca="1">IF(ISNA($A22),"",IFERROR(SUMIFS(D_D[PROD_MTD],D_D[MT],5,D_D[CAT],SMS, D_D[EP],-1,D_D[LOC],$A22),0))</f>
        <v>108</v>
      </c>
      <c r="I22" s="161">
        <f ca="1">IF(ISNA($A22),"",IFERROR(SUMIFS(D_D[ADCM],D_D[MT],5,D_D[CAT],SMS, D_D[EP],-1,D_D[LOC],$A22),0))</f>
        <v>88.37</v>
      </c>
      <c r="J22" s="159">
        <f ca="1">IF(ISNA($A22),"",IFERROR(SUMIFS(D_D[PROD_FYTD],D_D[MT],5,D_D[CAT],SMS, D_D[EP],-1,D_D[LOC],$A22),0))</f>
        <v>3173</v>
      </c>
      <c r="K22" s="161">
        <f ca="1">IF(ISNA($A22),"",IFERROR(SUMIFS(D_D[ADCF],D_D[MT],5,D_D[CAT],SMS, D_D[EP],-1,D_D[LOC],$A22),0))</f>
        <v>84.88</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3411</v>
      </c>
      <c r="E23" s="159">
        <f ca="1">IF(ISNA($A23),"",IFERROR(SUMIFS(D_D[BL],D_D[MT],5,D_D[CAT],SMS, D_D[EP],-1,D_D[LOC],$A23),0))</f>
        <v>1301</v>
      </c>
      <c r="F23" s="160">
        <f t="shared" ca="1" si="3"/>
        <v>0.38141307534447377</v>
      </c>
      <c r="G23" s="161">
        <f ca="1">IF(ISNA($A23),"",IFERROR(SUMIFS(D_D[ADP],D_D[MT],5,D_D[CAT],SMS, D_D[EP],-1,D_D[LOC],$A23),0))</f>
        <v>121.15</v>
      </c>
      <c r="H23" s="159">
        <f ca="1">IF(ISNA($A23),"",IFERROR(SUMIFS(D_D[PROD_MTD],D_D[MT],5,D_D[CAT],SMS, D_D[EP],-1,D_D[LOC],$A23),0))</f>
        <v>1000</v>
      </c>
      <c r="I23" s="161">
        <f ca="1">IF(ISNA($A23),"",IFERROR(SUMIFS(D_D[ADCM],D_D[MT],5,D_D[CAT],SMS, D_D[EP],-1,D_D[LOC],$A23),0))</f>
        <v>133.71</v>
      </c>
      <c r="J23" s="159">
        <f ca="1">IF(ISNA($A23),"",IFERROR(SUMIFS(D_D[PROD_FYTD],D_D[MT],5,D_D[CAT],SMS, D_D[EP],-1,D_D[LOC],$A23),0))</f>
        <v>33509</v>
      </c>
      <c r="K23" s="161">
        <f ca="1">IF(ISNA($A23),"",IFERROR(SUMIFS(D_D[ADCF],D_D[MT],5,D_D[CAT],SMS, D_D[EP],-1,D_D[LOC],$A23),0))</f>
        <v>108.88</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756</v>
      </c>
      <c r="E24" s="159">
        <f ca="1">IF(ISNA($A24),"",IFERROR(SUMIFS(D_D[BL],D_D[MT],5,D_D[CAT],SMS, D_D[EP],-1,D_D[LOC],$A24),0))</f>
        <v>177</v>
      </c>
      <c r="F24" s="160">
        <f t="shared" ca="1" si="3"/>
        <v>0.23412698412698413</v>
      </c>
      <c r="G24" s="161">
        <f ca="1">IF(ISNA($A24),"",IFERROR(SUMIFS(D_D[ADP],D_D[MT],5,D_D[CAT],SMS, D_D[EP],-1,D_D[LOC],$A24),0))</f>
        <v>99.71</v>
      </c>
      <c r="H24" s="159">
        <f ca="1">IF(ISNA($A24),"",IFERROR(SUMIFS(D_D[PROD_MTD],D_D[MT],5,D_D[CAT],SMS, D_D[EP],-1,D_D[LOC],$A24),0))</f>
        <v>334</v>
      </c>
      <c r="I24" s="161">
        <f ca="1">IF(ISNA($A24),"",IFERROR(SUMIFS(D_D[ADCM],D_D[MT],5,D_D[CAT],SMS, D_D[EP],-1,D_D[LOC],$A24),0))</f>
        <v>156.01</v>
      </c>
      <c r="J24" s="159">
        <f ca="1">IF(ISNA($A24),"",IFERROR(SUMIFS(D_D[PROD_FYTD],D_D[MT],5,D_D[CAT],SMS, D_D[EP],-1,D_D[LOC],$A24),0))</f>
        <v>9650</v>
      </c>
      <c r="K24" s="161">
        <f ca="1">IF(ISNA($A24),"",IFERROR(SUMIFS(D_D[ADCF],D_D[MT],5,D_D[CAT],SMS, D_D[EP],-1,D_D[LOC],$A24),0))</f>
        <v>114.96</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282</v>
      </c>
      <c r="E25" s="159">
        <f ca="1">IF(ISNA($A25),"",IFERROR(SUMIFS(D_D[BL],D_D[MT],5,D_D[CAT],SMS, D_D[EP],-1,D_D[LOC],$A25),0))</f>
        <v>10</v>
      </c>
      <c r="F25" s="160">
        <f t="shared" ca="1" si="3"/>
        <v>3.5460992907801421E-2</v>
      </c>
      <c r="G25" s="161">
        <f ca="1">IF(ISNA($A25),"",IFERROR(SUMIFS(D_D[ADP],D_D[MT],5,D_D[CAT],SMS, D_D[EP],-1,D_D[LOC],$A25),0))</f>
        <v>67.239999999999995</v>
      </c>
      <c r="H25" s="159">
        <f ca="1">IF(ISNA($A25),"",IFERROR(SUMIFS(D_D[PROD_MTD],D_D[MT],5,D_D[CAT],SMS, D_D[EP],-1,D_D[LOC],$A25),0))</f>
        <v>133</v>
      </c>
      <c r="I25" s="161">
        <f ca="1">IF(ISNA($A25),"",IFERROR(SUMIFS(D_D[ADCM],D_D[MT],5,D_D[CAT],SMS, D_D[EP],-1,D_D[LOC],$A25),0))</f>
        <v>90.98</v>
      </c>
      <c r="J25" s="159">
        <f ca="1">IF(ISNA($A25),"",IFERROR(SUMIFS(D_D[PROD_FYTD],D_D[MT],5,D_D[CAT],SMS, D_D[EP],-1,D_D[LOC],$A25),0))</f>
        <v>4093</v>
      </c>
      <c r="K25" s="161">
        <f ca="1">IF(ISNA($A25),"",IFERROR(SUMIFS(D_D[ADCF],D_D[MT],5,D_D[CAT],SMS, D_D[EP],-1,D_D[LOC],$A25),0))</f>
        <v>88.13</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4409</v>
      </c>
      <c r="E26" s="159">
        <f ca="1">IF(ISNA($A26),"",IFERROR(SUMIFS(D_D[BL],D_D[MT],5,D_D[CAT],SMS, D_D[EP],-1,D_D[LOC],$A26),0))</f>
        <v>1534</v>
      </c>
      <c r="F26" s="160">
        <f t="shared" ca="1" si="3"/>
        <v>0.34792469947833976</v>
      </c>
      <c r="G26" s="161">
        <f ca="1">IF(ISNA($A26),"",IFERROR(SUMIFS(D_D[ADP],D_D[MT],5,D_D[CAT],SMS, D_D[EP],-1,D_D[LOC],$A26),0))</f>
        <v>118.59</v>
      </c>
      <c r="H26" s="159">
        <f ca="1">IF(ISNA($A26),"",IFERROR(SUMIFS(D_D[PROD_MTD],D_D[MT],5,D_D[CAT],SMS, D_D[EP],-1,D_D[LOC],$A26),0))</f>
        <v>1806</v>
      </c>
      <c r="I26" s="161">
        <f ca="1">IF(ISNA($A26),"",IFERROR(SUMIFS(D_D[ADCM],D_D[MT],5,D_D[CAT],SMS, D_D[EP],-1,D_D[LOC],$A26),0))</f>
        <v>123.81</v>
      </c>
      <c r="J26" s="159">
        <f ca="1">IF(ISNA($A26),"",IFERROR(SUMIFS(D_D[PROD_FYTD],D_D[MT],5,D_D[CAT],SMS, D_D[EP],-1,D_D[LOC],$A26),0))</f>
        <v>50110</v>
      </c>
      <c r="K26" s="161">
        <f ca="1">IF(ISNA($A26),"",IFERROR(SUMIFS(D_D[ADCF],D_D[MT],5,D_D[CAT],SMS, D_D[EP],-1,D_D[LOC],$A26),0))</f>
        <v>114.25</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531</v>
      </c>
      <c r="E27" s="159">
        <f ca="1">IF(ISNA($A27),"",IFERROR(SUMIFS(D_D[BL],D_D[MT],5,D_D[CAT],SMS, D_D[EP],-1,D_D[LOC],$A27),0))</f>
        <v>177</v>
      </c>
      <c r="F27" s="160">
        <f t="shared" ca="1" si="3"/>
        <v>0.33333333333333331</v>
      </c>
      <c r="G27" s="161">
        <f ca="1">IF(ISNA($A27),"",IFERROR(SUMIFS(D_D[ADP],D_D[MT],5,D_D[CAT],SMS, D_D[EP],-1,D_D[LOC],$A27),0))</f>
        <v>99.67</v>
      </c>
      <c r="H27" s="159">
        <f ca="1">IF(ISNA($A27),"",IFERROR(SUMIFS(D_D[PROD_MTD],D_D[MT],5,D_D[CAT],SMS, D_D[EP],-1,D_D[LOC],$A27),0))</f>
        <v>291</v>
      </c>
      <c r="I27" s="161">
        <f ca="1">IF(ISNA($A27),"",IFERROR(SUMIFS(D_D[ADCM],D_D[MT],5,D_D[CAT],SMS, D_D[EP],-1,D_D[LOC],$A27),0))</f>
        <v>88.99</v>
      </c>
      <c r="J27" s="159">
        <f ca="1">IF(ISNA($A27),"",IFERROR(SUMIFS(D_D[PROD_FYTD],D_D[MT],5,D_D[CAT],SMS, D_D[EP],-1,D_D[LOC],$A27),0))</f>
        <v>7831</v>
      </c>
      <c r="K27" s="161">
        <f ca="1">IF(ISNA($A27),"",IFERROR(SUMIFS(D_D[ADCF],D_D[MT],5,D_D[CAT],SMS, D_D[EP],-1,D_D[LOC],$A27),0))</f>
        <v>122.3</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1631</v>
      </c>
      <c r="E28" s="159">
        <f ca="1">IF(ISNA($A28),"",IFERROR(SUMIFS(D_D[BL],D_D[MT],5,D_D[CAT],SMS, D_D[EP],-1,D_D[LOC],$A28),0))</f>
        <v>354</v>
      </c>
      <c r="F28" s="160">
        <f t="shared" ca="1" si="3"/>
        <v>0.21704475781729002</v>
      </c>
      <c r="G28" s="161">
        <f ca="1">IF(ISNA($A28),"",IFERROR(SUMIFS(D_D[ADP],D_D[MT],5,D_D[CAT],SMS, D_D[EP],-1,D_D[LOC],$A28),0))</f>
        <v>82.59</v>
      </c>
      <c r="H28" s="159">
        <f ca="1">IF(ISNA($A28),"",IFERROR(SUMIFS(D_D[PROD_MTD],D_D[MT],5,D_D[CAT],SMS, D_D[EP],-1,D_D[LOC],$A28),0))</f>
        <v>724</v>
      </c>
      <c r="I28" s="161">
        <f ca="1">IF(ISNA($A28),"",IFERROR(SUMIFS(D_D[ADCM],D_D[MT],5,D_D[CAT],SMS, D_D[EP],-1,D_D[LOC],$A28),0))</f>
        <v>78.42</v>
      </c>
      <c r="J28" s="159">
        <f ca="1">IF(ISNA($A28),"",IFERROR(SUMIFS(D_D[PROD_FYTD],D_D[MT],5,D_D[CAT],SMS, D_D[EP],-1,D_D[LOC],$A28),0))</f>
        <v>19736</v>
      </c>
      <c r="K28" s="161">
        <f ca="1">IF(ISNA($A28),"",IFERROR(SUMIFS(D_D[ADCF],D_D[MT],5,D_D[CAT],SMS, D_D[EP],-1,D_D[LOC],$A28),0))</f>
        <v>77.81</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2</v>
      </c>
      <c r="K29" s="161">
        <f ca="1">IF(ISNA($A29),"",IFERROR(SUMIFS(D_D[ADCF],D_D[MT],5,D_D[CAT],SMS, D_D[EP],-1,D_D[LOC],$A29),0))</f>
        <v>1.5</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1712</v>
      </c>
      <c r="E30" s="159">
        <f ca="1">IF(ISNA($A30),"",IFERROR(SUMIFS(D_D[BL],D_D[MT],5,D_D[CAT],SMS, D_D[EP],-1,D_D[LOC],$A30),0))</f>
        <v>295</v>
      </c>
      <c r="F30" s="160">
        <f t="shared" ca="1" si="3"/>
        <v>0.17231308411214954</v>
      </c>
      <c r="G30" s="161">
        <f ca="1">IF(ISNA($A30),"",IFERROR(SUMIFS(D_D[ADP],D_D[MT],5,D_D[CAT],SMS, D_D[EP],-1,D_D[LOC],$A30),0))</f>
        <v>84.34</v>
      </c>
      <c r="H30" s="159">
        <f ca="1">IF(ISNA($A30),"",IFERROR(SUMIFS(D_D[PROD_MTD],D_D[MT],5,D_D[CAT],SMS, D_D[EP],-1,D_D[LOC],$A30),0))</f>
        <v>589</v>
      </c>
      <c r="I30" s="161">
        <f ca="1">IF(ISNA($A30),"",IFERROR(SUMIFS(D_D[ADCM],D_D[MT],5,D_D[CAT],SMS, D_D[EP],-1,D_D[LOC],$A30),0))</f>
        <v>106.85</v>
      </c>
      <c r="J30" s="159">
        <f ca="1">IF(ISNA($A30),"",IFERROR(SUMIFS(D_D[PROD_FYTD],D_D[MT],5,D_D[CAT],SMS, D_D[EP],-1,D_D[LOC],$A30),0))</f>
        <v>20205</v>
      </c>
      <c r="K30" s="161">
        <f ca="1">IF(ISNA($A30),"",IFERROR(SUMIFS(D_D[ADCF],D_D[MT],5,D_D[CAT],SMS, D_D[EP],-1,D_D[LOC],$A30),0))</f>
        <v>108.05</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1363</v>
      </c>
      <c r="E31" s="159">
        <f ca="1">IF(ISNA($A31),"",IFERROR(SUMIFS(D_D[BL],D_D[MT],5,D_D[CAT],SMS, D_D[EP],-1,D_D[LOC],$A31),0))</f>
        <v>409</v>
      </c>
      <c r="F31" s="160">
        <f t="shared" ca="1" si="3"/>
        <v>0.30007336757153336</v>
      </c>
      <c r="G31" s="161">
        <f ca="1">IF(ISNA($A31),"",IFERROR(SUMIFS(D_D[ADP],D_D[MT],5,D_D[CAT],SMS, D_D[EP],-1,D_D[LOC],$A31),0))</f>
        <v>108.55</v>
      </c>
      <c r="H31" s="159">
        <f ca="1">IF(ISNA($A31),"",IFERROR(SUMIFS(D_D[PROD_MTD],D_D[MT],5,D_D[CAT],SMS, D_D[EP],-1,D_D[LOC],$A31),0))</f>
        <v>523</v>
      </c>
      <c r="I31" s="161">
        <f ca="1">IF(ISNA($A31),"",IFERROR(SUMIFS(D_D[ADCM],D_D[MT],5,D_D[CAT],SMS, D_D[EP],-1,D_D[LOC],$A31),0))</f>
        <v>100.26</v>
      </c>
      <c r="J31" s="159">
        <f ca="1">IF(ISNA($A31),"",IFERROR(SUMIFS(D_D[PROD_FYTD],D_D[MT],5,D_D[CAT],SMS, D_D[EP],-1,D_D[LOC],$A31),0))</f>
        <v>15770</v>
      </c>
      <c r="K31" s="161">
        <f ca="1">IF(ISNA($A31),"",IFERROR(SUMIFS(D_D[ADCF],D_D[MT],5,D_D[CAT],SMS, D_D[EP],-1,D_D[LOC],$A31),0))</f>
        <v>113.77</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5</v>
      </c>
      <c r="E32" s="159">
        <f ca="1">IF(ISNA($A32),"",IFERROR(SUMIFS(D_D[BL],D_D[MT],5,D_D[CAT],SMS, D_D[EP],-1,D_D[LOC],$A32),0))</f>
        <v>4</v>
      </c>
      <c r="F32" s="160">
        <f t="shared" ca="1" si="3"/>
        <v>0.8</v>
      </c>
      <c r="G32" s="161">
        <f ca="1">IF(ISNA($A32),"",IFERROR(SUMIFS(D_D[ADP],D_D[MT],5,D_D[CAT],SMS, D_D[EP],-1,D_D[LOC],$A32),0))</f>
        <v>132.4</v>
      </c>
      <c r="H32" s="159">
        <f ca="1">IF(ISNA($A32),"",IFERROR(SUMIFS(D_D[PROD_MTD],D_D[MT],5,D_D[CAT],SMS, D_D[EP],-1,D_D[LOC],$A32),0))</f>
        <v>0</v>
      </c>
      <c r="I32" s="161">
        <f ca="1">IF(ISNA($A32),"",IFERROR(SUMIFS(D_D[ADCM],D_D[MT],5,D_D[CAT],SMS, D_D[EP],-1,D_D[LOC],$A32),0))</f>
        <v>0</v>
      </c>
      <c r="J32" s="159">
        <f ca="1">IF(ISNA($A32),"",IFERROR(SUMIFS(D_D[PROD_FYTD],D_D[MT],5,D_D[CAT],SMS, D_D[EP],-1,D_D[LOC],$A32),0))</f>
        <v>5</v>
      </c>
      <c r="K32" s="161">
        <f ca="1">IF(ISNA($A32),"",IFERROR(SUMIFS(D_D[ADCF],D_D[MT],5,D_D[CAT],SMS, D_D[EP],-1,D_D[LOC],$A32),0))</f>
        <v>7.2</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198</v>
      </c>
      <c r="E33" s="159">
        <f ca="1">IF(ISNA($A33),"",IFERROR(SUMIFS(D_D[BL],D_D[MT],5,D_D[CAT],SMS, D_D[EP],-1,D_D[LOC],$A33),0))</f>
        <v>17</v>
      </c>
      <c r="F33" s="160">
        <f t="shared" ca="1" si="3"/>
        <v>8.5858585858585856E-2</v>
      </c>
      <c r="G33" s="161">
        <f ca="1">IF(ISNA($A33),"",IFERROR(SUMIFS(D_D[ADP],D_D[MT],5,D_D[CAT],SMS, D_D[EP],-1,D_D[LOC],$A33),0))</f>
        <v>73.290000000000006</v>
      </c>
      <c r="H33" s="159">
        <f ca="1">IF(ISNA($A33),"",IFERROR(SUMIFS(D_D[PROD_MTD],D_D[MT],5,D_D[CAT],SMS, D_D[EP],-1,D_D[LOC],$A33),0))</f>
        <v>68</v>
      </c>
      <c r="I33" s="161">
        <f ca="1">IF(ISNA($A33),"",IFERROR(SUMIFS(D_D[ADCM],D_D[MT],5,D_D[CAT],SMS, D_D[EP],-1,D_D[LOC],$A33),0))</f>
        <v>85.01</v>
      </c>
      <c r="J33" s="159">
        <f ca="1">IF(ISNA($A33),"",IFERROR(SUMIFS(D_D[PROD_FYTD],D_D[MT],5,D_D[CAT],SMS, D_D[EP],-1,D_D[LOC],$A33),0))</f>
        <v>1958</v>
      </c>
      <c r="K33" s="161">
        <f ca="1">IF(ISNA($A33),"",IFERROR(SUMIFS(D_D[ADCF],D_D[MT],5,D_D[CAT],SMS, D_D[EP],-1,D_D[LOC],$A33),0))</f>
        <v>80.23</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209</v>
      </c>
      <c r="E34" s="159">
        <f ca="1">IF(ISNA($A34),"",IFERROR(SUMIFS(D_D[BL],D_D[MT],5,D_D[CAT],SMS, D_D[EP],-1,D_D[LOC],$A34),0))</f>
        <v>25</v>
      </c>
      <c r="F34" s="160">
        <f t="shared" ca="1" si="3"/>
        <v>0.11961722488038277</v>
      </c>
      <c r="G34" s="161">
        <f ca="1">IF(ISNA($A34),"",IFERROR(SUMIFS(D_D[ADP],D_D[MT],5,D_D[CAT],SMS, D_D[EP],-1,D_D[LOC],$A34),0))</f>
        <v>77.38</v>
      </c>
      <c r="H34" s="159">
        <f ca="1">IF(ISNA($A34),"",IFERROR(SUMIFS(D_D[PROD_MTD],D_D[MT],5,D_D[CAT],SMS, D_D[EP],-1,D_D[LOC],$A34),0))</f>
        <v>77</v>
      </c>
      <c r="I34" s="161">
        <f ca="1">IF(ISNA($A34),"",IFERROR(SUMIFS(D_D[ADCM],D_D[MT],5,D_D[CAT],SMS, D_D[EP],-1,D_D[LOC],$A34),0))</f>
        <v>87.78</v>
      </c>
      <c r="J34" s="159">
        <f ca="1">IF(ISNA($A34),"",IFERROR(SUMIFS(D_D[PROD_FYTD],D_D[MT],5,D_D[CAT],SMS, D_D[EP],-1,D_D[LOC],$A34),0))</f>
        <v>2311</v>
      </c>
      <c r="K34" s="161">
        <f ca="1">IF(ISNA($A34),"",IFERROR(SUMIFS(D_D[ADCF],D_D[MT],5,D_D[CAT],SMS, D_D[EP],-1,D_D[LOC],$A34),0))</f>
        <v>85.68</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450</v>
      </c>
      <c r="D2" s="299" t="s">
        <v>805</v>
      </c>
      <c r="E2" s="300"/>
      <c r="F2" s="300"/>
      <c r="G2" s="300"/>
      <c r="H2" s="300"/>
      <c r="I2" s="300"/>
      <c r="J2" s="300"/>
      <c r="K2" s="306"/>
      <c r="L2" s="300" t="s">
        <v>461</v>
      </c>
      <c r="M2" s="300"/>
      <c r="N2" s="300"/>
      <c r="O2" s="300"/>
      <c r="P2" s="300"/>
      <c r="Q2" s="306"/>
      <c r="R2" s="6"/>
    </row>
    <row r="3" spans="1:18" ht="15" customHeight="1" x14ac:dyDescent="0.2">
      <c r="B3" s="4"/>
      <c r="C3" s="92"/>
      <c r="D3" s="296" t="s">
        <v>810</v>
      </c>
      <c r="E3" s="297"/>
      <c r="F3" s="297"/>
      <c r="G3" s="297"/>
      <c r="H3" s="297"/>
      <c r="I3" s="297"/>
      <c r="J3" s="297"/>
      <c r="K3" s="321"/>
      <c r="L3" s="322">
        <f>D_DT[]</f>
        <v>43624</v>
      </c>
      <c r="M3" s="322"/>
      <c r="N3" s="322"/>
      <c r="O3" s="322"/>
      <c r="P3" s="322"/>
      <c r="Q3" s="323"/>
      <c r="R3" s="6"/>
    </row>
    <row r="4" spans="1:18" ht="15" customHeight="1" x14ac:dyDescent="0.25">
      <c r="B4" s="4"/>
      <c r="C4" s="92"/>
      <c r="D4" s="162" t="s">
        <v>470</v>
      </c>
      <c r="E4" s="260"/>
      <c r="F4" s="260"/>
      <c r="G4" s="260"/>
      <c r="H4" s="260"/>
      <c r="I4" s="260"/>
      <c r="J4" s="260"/>
      <c r="K4" s="261"/>
      <c r="L4" s="163" t="s">
        <v>455</v>
      </c>
      <c r="M4" s="163"/>
      <c r="N4" s="163"/>
      <c r="O4" s="163" t="s">
        <v>457</v>
      </c>
      <c r="P4" s="163"/>
      <c r="Q4" s="164"/>
      <c r="R4" s="6"/>
    </row>
    <row r="5" spans="1:18" ht="15" customHeight="1" x14ac:dyDescent="0.3">
      <c r="B5" s="7"/>
      <c r="C5" s="87"/>
      <c r="D5" s="174" t="s">
        <v>454</v>
      </c>
      <c r="E5" s="117"/>
      <c r="F5" s="117"/>
      <c r="G5" s="117"/>
      <c r="H5" s="117"/>
      <c r="I5" s="117"/>
      <c r="J5" s="117"/>
      <c r="K5" s="175"/>
      <c r="L5" s="118" t="s">
        <v>456</v>
      </c>
      <c r="M5" s="118"/>
      <c r="N5" s="118"/>
      <c r="O5" s="118" t="s">
        <v>458</v>
      </c>
      <c r="P5" s="118"/>
      <c r="Q5" s="166"/>
      <c r="R5" s="71"/>
    </row>
    <row r="6" spans="1:18" ht="15" customHeight="1" x14ac:dyDescent="0.3">
      <c r="B6" s="7"/>
      <c r="C6" s="87"/>
      <c r="D6" s="174" t="s">
        <v>847</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18" t="s">
        <v>848</v>
      </c>
      <c r="M7" s="319"/>
      <c r="N7" s="319"/>
      <c r="O7" s="319"/>
      <c r="P7" s="319"/>
      <c r="Q7" s="320"/>
      <c r="R7" s="9"/>
    </row>
    <row r="8" spans="1:18" s="86" customFormat="1" ht="15" customHeight="1" x14ac:dyDescent="0.25">
      <c r="B8" s="84"/>
      <c r="C8" s="8"/>
      <c r="D8" s="333" t="s">
        <v>472</v>
      </c>
      <c r="E8" s="334"/>
      <c r="F8" s="334"/>
      <c r="G8" s="334"/>
      <c r="H8" s="334"/>
      <c r="I8" s="334"/>
      <c r="J8" s="334"/>
      <c r="K8" s="334"/>
      <c r="L8" s="304" t="s">
        <v>473</v>
      </c>
      <c r="M8" s="304"/>
      <c r="N8" s="304"/>
      <c r="O8" s="304"/>
      <c r="P8" s="304"/>
      <c r="Q8" s="304"/>
      <c r="R8" s="85"/>
    </row>
    <row r="9" spans="1:18" s="86" customFormat="1" ht="15" customHeight="1" x14ac:dyDescent="0.25">
      <c r="B9" s="84"/>
      <c r="C9" s="119" t="s">
        <v>435</v>
      </c>
      <c r="D9" s="302" t="s">
        <v>463</v>
      </c>
      <c r="E9" s="302" t="s">
        <v>464</v>
      </c>
      <c r="F9" s="302" t="s">
        <v>465</v>
      </c>
      <c r="G9" s="313" t="s">
        <v>106</v>
      </c>
      <c r="H9" s="302" t="s">
        <v>466</v>
      </c>
      <c r="I9" s="302" t="s">
        <v>468</v>
      </c>
      <c r="J9" s="302" t="s">
        <v>467</v>
      </c>
      <c r="K9" s="302" t="s">
        <v>469</v>
      </c>
      <c r="L9" s="324" t="s">
        <v>833</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IF(ISNA($A12),"",IFERROR(SUMIFS(D_D[INV],D_D[MT],4,D_D[CAT],SMS,D_D[LOC],$A12),0))</f>
        <v>351447</v>
      </c>
      <c r="E12" s="126">
        <f>IF(ISNA($A12),"",IFERROR(SUMIFS(D_D[BL],D_D[MT],4,D_D[CAT],SMS,D_D[LOC],$A12),0))</f>
        <v>75988</v>
      </c>
      <c r="F12" s="127">
        <f>IF(ISNA($A12),"",IFERROR(E12/D12,0))</f>
        <v>0.21621467817338033</v>
      </c>
      <c r="G12" s="128">
        <f>IF(ISNA($A12),"",IFERROR(SUMIFS(D_D[ADP],D_D[MT],4,D_D[CAT],SMS,D_D[LOC],$A12),0))</f>
        <v>90.13</v>
      </c>
      <c r="H12" s="126">
        <f>IF(ISNA($A12),"",IFERROR(SUMIFS(D_D[PROD_MTD],D_D[MT],4,D_D[CAT],SMS,D_D[LOC],$A12),0))</f>
        <v>31307</v>
      </c>
      <c r="I12" s="128">
        <f>IF(ISNA($A12),"",IFERROR(SUMIFS(D_D[ADCM],D_D[MT],4,D_D[CAT],SMS,D_D[LOC],$A12),0))</f>
        <v>104.42</v>
      </c>
      <c r="J12" s="126">
        <f>IF(ISNA($A12),"",IFERROR(SUMIFS(D_D[PROD_FYTD],D_D[MT],4,D_D[CAT],SMS,D_D[LOC],$A12),0))</f>
        <v>926295</v>
      </c>
      <c r="K12" s="128">
        <f>IF(ISNA($A12),"",IFERROR(SUMIFS(D_D[ADCF],D_D[MT],4,D_D[CAT],SMS,D_D[LOC],$A12),0))</f>
        <v>111.9</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94610</v>
      </c>
      <c r="E13" s="89">
        <f ca="1">IF(ISNA($A13),"",IFERROR(SUMIFS(D_D[BL],D_D[MT],4,D_D[CAT],SMS,D_D[LOC],$A13),0))</f>
        <v>19993</v>
      </c>
      <c r="F13" s="91">
        <f t="shared" ref="F13" ca="1" si="2">IF(ISNA($A13),"",IFERROR(E13/D13,0))</f>
        <v>0.21132015643166685</v>
      </c>
      <c r="G13" s="90">
        <f ca="1">IF(ISNA($A13),"",IFERROR(SUMIFS(D_D[ADP],D_D[MT],4,D_D[CAT],SMS,D_D[LOC],$A13),0))</f>
        <v>90.77</v>
      </c>
      <c r="H13" s="89">
        <f ca="1">IF(ISNA($A13),"",IFERROR(SUMIFS(D_D[PROD_MTD],D_D[MT],4,D_D[CAT],SMS,D_D[LOC],$A13),0))</f>
        <v>8430</v>
      </c>
      <c r="I13" s="90">
        <f ca="1">IF(ISNA($A13),"",IFERROR(SUMIFS(D_D[ADCM],D_D[MT],4,D_D[CAT],SMS,D_D[LOC],$A13),0))</f>
        <v>109.81</v>
      </c>
      <c r="J13" s="89">
        <f ca="1">IF(ISNA($A13),"",IFERROR(SUMIFS(D_D[PROD_FYTD],D_D[MT],4,D_D[CAT],SMS,D_D[LOC],$A13),0))</f>
        <v>255623</v>
      </c>
      <c r="K13" s="90">
        <f ca="1">IF(ISNA($A13),"",IFERROR(SUMIFS(D_D[ADCF],D_D[MT],4,D_D[CAT],SMS,D_D[LOC],$A13),0))</f>
        <v>111.75</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4526</v>
      </c>
      <c r="E14" s="89">
        <f ca="1">IF(ISNA($A14),"",IFERROR(SUMIFS(D_D[BL],D_D[MT],4,D_D[CAT],SMS,D_D[LOC],$A14),0))</f>
        <v>1149</v>
      </c>
      <c r="F14" s="91">
        <f t="shared" ref="F14" ca="1" si="3">IF(ISNA($A14),"",IFERROR(E14/D14,0))</f>
        <v>0.25386654882898807</v>
      </c>
      <c r="G14" s="90">
        <f ca="1">IF(ISNA($A14),"",IFERROR(SUMIFS(D_D[ADP],D_D[MT],4,D_D[CAT],SMS,D_D[LOC],$A14),0))</f>
        <v>97.64</v>
      </c>
      <c r="H14" s="89">
        <f ca="1">IF(ISNA($A14),"",IFERROR(SUMIFS(D_D[PROD_MTD],D_D[MT],4,D_D[CAT],SMS,D_D[LOC],$A14),0))</f>
        <v>377</v>
      </c>
      <c r="I14" s="90">
        <f ca="1">IF(ISNA($A14),"",IFERROR(SUMIFS(D_D[ADCM],D_D[MT],4,D_D[CAT],SMS,D_D[LOC],$A14),0))</f>
        <v>98.8</v>
      </c>
      <c r="J14" s="89">
        <f ca="1">IF(ISNA($A14),"",IFERROR(SUMIFS(D_D[PROD_FYTD],D_D[MT],4,D_D[CAT],SMS,D_D[LOC],$A14),0))</f>
        <v>11441</v>
      </c>
      <c r="K14" s="90">
        <f ca="1">IF(ISNA($A14),"",IFERROR(SUMIFS(D_D[ADCF],D_D[MT],4,D_D[CAT],SMS,D_D[LOC],$A14),0))</f>
        <v>122.2</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1416</v>
      </c>
      <c r="E15" s="89">
        <f ca="1">IF(ISNA($A15),"",IFERROR(SUMIFS(D_D[BL],D_D[MT],4,D_D[CAT],SMS,D_D[LOC],$A15),0))</f>
        <v>421</v>
      </c>
      <c r="F15" s="91">
        <f t="shared" ref="F15:F35" ca="1" si="5">IF(ISNA($A15),"",IFERROR(E15/D15,0))</f>
        <v>0.29731638418079098</v>
      </c>
      <c r="G15" s="90">
        <f ca="1">IF(ISNA($A15),"",IFERROR(SUMIFS(D_D[ADP],D_D[MT],4,D_D[CAT],SMS,D_D[LOC],$A15),0))</f>
        <v>107.59</v>
      </c>
      <c r="H15" s="89">
        <f ca="1">IF(ISNA($A15),"",IFERROR(SUMIFS(D_D[PROD_MTD],D_D[MT],4,D_D[CAT],SMS,D_D[LOC],$A15),0))</f>
        <v>127</v>
      </c>
      <c r="I15" s="90">
        <f ca="1">IF(ISNA($A15),"",IFERROR(SUMIFS(D_D[ADCM],D_D[MT],4,D_D[CAT],SMS,D_D[LOC],$A15),0))</f>
        <v>114.02</v>
      </c>
      <c r="J15" s="89">
        <f ca="1">IF(ISNA($A15),"",IFERROR(SUMIFS(D_D[PROD_FYTD],D_D[MT],4,D_D[CAT],SMS,D_D[LOC],$A15),0))</f>
        <v>6911</v>
      </c>
      <c r="K15" s="90">
        <f ca="1">IF(ISNA($A15),"",IFERROR(SUMIFS(D_D[ADCF],D_D[MT],4,D_D[CAT],SMS,D_D[LOC],$A15),0))</f>
        <v>117.55</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2500</v>
      </c>
      <c r="E16" s="89">
        <f ca="1">IF(ISNA($A16),"",IFERROR(SUMIFS(D_D[BL],D_D[MT],4,D_D[CAT],SMS,D_D[LOC],$A16),0))</f>
        <v>459</v>
      </c>
      <c r="F16" s="91">
        <f t="shared" ca="1" si="5"/>
        <v>0.18360000000000001</v>
      </c>
      <c r="G16" s="90">
        <f ca="1">IF(ISNA($A16),"",IFERROR(SUMIFS(D_D[ADP],D_D[MT],4,D_D[CAT],SMS,D_D[LOC],$A16),0))</f>
        <v>85.23</v>
      </c>
      <c r="H16" s="89">
        <f ca="1">IF(ISNA($A16),"",IFERROR(SUMIFS(D_D[PROD_MTD],D_D[MT],4,D_D[CAT],SMS,D_D[LOC],$A16),0))</f>
        <v>238</v>
      </c>
      <c r="I16" s="90">
        <f ca="1">IF(ISNA($A16),"",IFERROR(SUMIFS(D_D[ADCM],D_D[MT],4,D_D[CAT],SMS,D_D[LOC],$A16),0))</f>
        <v>116.95</v>
      </c>
      <c r="J16" s="89">
        <f ca="1">IF(ISNA($A16),"",IFERROR(SUMIFS(D_D[PROD_FYTD],D_D[MT],4,D_D[CAT],SMS,D_D[LOC],$A16),0))</f>
        <v>8269</v>
      </c>
      <c r="K16" s="90">
        <f ca="1">IF(ISNA($A16),"",IFERROR(SUMIFS(D_D[ADCF],D_D[MT],4,D_D[CAT],SMS,D_D[LOC],$A16),0))</f>
        <v>122.74</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4681</v>
      </c>
      <c r="E17" s="89">
        <f ca="1">IF(ISNA($A17),"",IFERROR(SUMIFS(D_D[BL],D_D[MT],4,D_D[CAT],SMS,D_D[LOC],$A17),0))</f>
        <v>1233</v>
      </c>
      <c r="F17" s="91">
        <f t="shared" ca="1" si="5"/>
        <v>0.26340525528733177</v>
      </c>
      <c r="G17" s="90">
        <f ca="1">IF(ISNA($A17),"",IFERROR(SUMIFS(D_D[ADP],D_D[MT],4,D_D[CAT],SMS,D_D[LOC],$A17),0))</f>
        <v>102.36</v>
      </c>
      <c r="H17" s="89">
        <f ca="1">IF(ISNA($A17),"",IFERROR(SUMIFS(D_D[PROD_MTD],D_D[MT],4,D_D[CAT],SMS,D_D[LOC],$A17),0))</f>
        <v>416</v>
      </c>
      <c r="I17" s="90">
        <f ca="1">IF(ISNA($A17),"",IFERROR(SUMIFS(D_D[ADCM],D_D[MT],4,D_D[CAT],SMS,D_D[LOC],$A17),0))</f>
        <v>124.71</v>
      </c>
      <c r="J17" s="89">
        <f ca="1">IF(ISNA($A17),"",IFERROR(SUMIFS(D_D[PROD_FYTD],D_D[MT],4,D_D[CAT],SMS,D_D[LOC],$A17),0))</f>
        <v>15107</v>
      </c>
      <c r="K17" s="90">
        <f ca="1">IF(ISNA($A17),"",IFERROR(SUMIFS(D_D[ADCF],D_D[MT],4,D_D[CAT],SMS,D_D[LOC],$A17),0))</f>
        <v>123.27</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11803</v>
      </c>
      <c r="E18" s="89">
        <f ca="1">IF(ISNA($A18),"",IFERROR(SUMIFS(D_D[BL],D_D[MT],4,D_D[CAT],SMS,D_D[LOC],$A18),0))</f>
        <v>2266</v>
      </c>
      <c r="F18" s="91">
        <f t="shared" ca="1" si="5"/>
        <v>0.19198508853681268</v>
      </c>
      <c r="G18" s="90">
        <f ca="1">IF(ISNA($A18),"",IFERROR(SUMIFS(D_D[ADP],D_D[MT],4,D_D[CAT],SMS,D_D[LOC],$A18),0))</f>
        <v>86.78</v>
      </c>
      <c r="H18" s="89">
        <f ca="1">IF(ISNA($A18),"",IFERROR(SUMIFS(D_D[PROD_MTD],D_D[MT],4,D_D[CAT],SMS,D_D[LOC],$A18),0))</f>
        <v>1047</v>
      </c>
      <c r="I18" s="90">
        <f ca="1">IF(ISNA($A18),"",IFERROR(SUMIFS(D_D[ADCM],D_D[MT],4,D_D[CAT],SMS,D_D[LOC],$A18),0))</f>
        <v>108.45</v>
      </c>
      <c r="J18" s="89">
        <f ca="1">IF(ISNA($A18),"",IFERROR(SUMIFS(D_D[PROD_FYTD],D_D[MT],4,D_D[CAT],SMS,D_D[LOC],$A18),0))</f>
        <v>28990</v>
      </c>
      <c r="K18" s="90">
        <f ca="1">IF(ISNA($A18),"",IFERROR(SUMIFS(D_D[ADCF],D_D[MT],4,D_D[CAT],SMS,D_D[LOC],$A18),0))</f>
        <v>110.72</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6536</v>
      </c>
      <c r="E19" s="89">
        <f ca="1">IF(ISNA($A19),"",IFERROR(SUMIFS(D_D[BL],D_D[MT],4,D_D[CAT],SMS,D_D[LOC],$A19),0))</f>
        <v>1405</v>
      </c>
      <c r="F19" s="91">
        <f t="shared" ca="1" si="5"/>
        <v>0.21496328029375766</v>
      </c>
      <c r="G19" s="90">
        <f ca="1">IF(ISNA($A19),"",IFERROR(SUMIFS(D_D[ADP],D_D[MT],4,D_D[CAT],SMS,D_D[LOC],$A19),0))</f>
        <v>88.47</v>
      </c>
      <c r="H19" s="89">
        <f ca="1">IF(ISNA($A19),"",IFERROR(SUMIFS(D_D[PROD_MTD],D_D[MT],4,D_D[CAT],SMS,D_D[LOC],$A19),0))</f>
        <v>536</v>
      </c>
      <c r="I19" s="90">
        <f ca="1">IF(ISNA($A19),"",IFERROR(SUMIFS(D_D[ADCM],D_D[MT],4,D_D[CAT],SMS,D_D[LOC],$A19),0))</f>
        <v>109.5</v>
      </c>
      <c r="J19" s="89">
        <f ca="1">IF(ISNA($A19),"",IFERROR(SUMIFS(D_D[PROD_FYTD],D_D[MT],4,D_D[CAT],SMS,D_D[LOC],$A19),0))</f>
        <v>18068</v>
      </c>
      <c r="K19" s="90">
        <f ca="1">IF(ISNA($A19),"",IFERROR(SUMIFS(D_D[ADCF],D_D[MT],4,D_D[CAT],SMS,D_D[LOC],$A19),0))</f>
        <v>112.77</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983</v>
      </c>
      <c r="E20" s="89">
        <f ca="1">IF(ISNA($A20),"",IFERROR(SUMIFS(D_D[BL],D_D[MT],4,D_D[CAT],SMS,D_D[LOC],$A20),0))</f>
        <v>191</v>
      </c>
      <c r="F20" s="91">
        <f t="shared" ca="1" si="5"/>
        <v>0.19430315361139369</v>
      </c>
      <c r="G20" s="90">
        <f ca="1">IF(ISNA($A20),"",IFERROR(SUMIFS(D_D[ADP],D_D[MT],4,D_D[CAT],SMS,D_D[LOC],$A20),0))</f>
        <v>83.21</v>
      </c>
      <c r="H20" s="89">
        <f ca="1">IF(ISNA($A20),"",IFERROR(SUMIFS(D_D[PROD_MTD],D_D[MT],4,D_D[CAT],SMS,D_D[LOC],$A20),0))</f>
        <v>107</v>
      </c>
      <c r="I20" s="90">
        <f ca="1">IF(ISNA($A20),"",IFERROR(SUMIFS(D_D[ADCM],D_D[MT],4,D_D[CAT],SMS,D_D[LOC],$A20),0))</f>
        <v>81.87</v>
      </c>
      <c r="J20" s="89">
        <f ca="1">IF(ISNA($A20),"",IFERROR(SUMIFS(D_D[PROD_FYTD],D_D[MT],4,D_D[CAT],SMS,D_D[LOC],$A20),0))</f>
        <v>2742</v>
      </c>
      <c r="K20" s="90">
        <f ca="1">IF(ISNA($A20),"",IFERROR(SUMIFS(D_D[ADCF],D_D[MT],4,D_D[CAT],SMS,D_D[LOC],$A20),0))</f>
        <v>104.19</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5264</v>
      </c>
      <c r="E21" s="89">
        <f ca="1">IF(ISNA($A21),"",IFERROR(SUMIFS(D_D[BL],D_D[MT],4,D_D[CAT],SMS,D_D[LOC],$A21),0))</f>
        <v>1078</v>
      </c>
      <c r="F21" s="91">
        <f t="shared" ca="1" si="5"/>
        <v>0.2047872340425532</v>
      </c>
      <c r="G21" s="90">
        <f ca="1">IF(ISNA($A21),"",IFERROR(SUMIFS(D_D[ADP],D_D[MT],4,D_D[CAT],SMS,D_D[LOC],$A21),0))</f>
        <v>91.83</v>
      </c>
      <c r="H21" s="89">
        <f ca="1">IF(ISNA($A21),"",IFERROR(SUMIFS(D_D[PROD_MTD],D_D[MT],4,D_D[CAT],SMS,D_D[LOC],$A21),0))</f>
        <v>469</v>
      </c>
      <c r="I21" s="90">
        <f ca="1">IF(ISNA($A21),"",IFERROR(SUMIFS(D_D[ADCM],D_D[MT],4,D_D[CAT],SMS,D_D[LOC],$A21),0))</f>
        <v>108.22</v>
      </c>
      <c r="J21" s="89">
        <f ca="1">IF(ISNA($A21),"",IFERROR(SUMIFS(D_D[PROD_FYTD],D_D[MT],4,D_D[CAT],SMS,D_D[LOC],$A21),0))</f>
        <v>13984</v>
      </c>
      <c r="K21" s="90">
        <f ca="1">IF(ISNA($A21),"",IFERROR(SUMIFS(D_D[ADCF],D_D[MT],4,D_D[CAT],SMS,D_D[LOC],$A21),0))</f>
        <v>117.04</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678</v>
      </c>
      <c r="E22" s="89">
        <f ca="1">IF(ISNA($A22),"",IFERROR(SUMIFS(D_D[BL],D_D[MT],4,D_D[CAT],SMS,D_D[LOC],$A22),0))</f>
        <v>190</v>
      </c>
      <c r="F22" s="91">
        <f t="shared" ca="1" si="5"/>
        <v>0.28023598820058998</v>
      </c>
      <c r="G22" s="90">
        <f ca="1">IF(ISNA($A22),"",IFERROR(SUMIFS(D_D[ADP],D_D[MT],4,D_D[CAT],SMS,D_D[LOC],$A22),0))</f>
        <v>103.59</v>
      </c>
      <c r="H22" s="89">
        <f ca="1">IF(ISNA($A22),"",IFERROR(SUMIFS(D_D[PROD_MTD],D_D[MT],4,D_D[CAT],SMS,D_D[LOC],$A22),0))</f>
        <v>58</v>
      </c>
      <c r="I22" s="90">
        <f ca="1">IF(ISNA($A22),"",IFERROR(SUMIFS(D_D[ADCM],D_D[MT],4,D_D[CAT],SMS,D_D[LOC],$A22),0))</f>
        <v>100.9</v>
      </c>
      <c r="J22" s="89">
        <f ca="1">IF(ISNA($A22),"",IFERROR(SUMIFS(D_D[PROD_FYTD],D_D[MT],4,D_D[CAT],SMS,D_D[LOC],$A22),0))</f>
        <v>2657</v>
      </c>
      <c r="K22" s="90">
        <f ca="1">IF(ISNA($A22),"",IFERROR(SUMIFS(D_D[ADCF],D_D[MT],4,D_D[CAT],SMS,D_D[LOC],$A22),0))</f>
        <v>116.98</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18893</v>
      </c>
      <c r="E23" s="89">
        <f ca="1">IF(ISNA($A23),"",IFERROR(SUMIFS(D_D[BL],D_D[MT],4,D_D[CAT],SMS,D_D[LOC],$A23),0))</f>
        <v>3365</v>
      </c>
      <c r="F23" s="91">
        <f t="shared" ca="1" si="5"/>
        <v>0.17810829407717144</v>
      </c>
      <c r="G23" s="90">
        <f ca="1">IF(ISNA($A23),"",IFERROR(SUMIFS(D_D[ADP],D_D[MT],4,D_D[CAT],SMS,D_D[LOC],$A23),0))</f>
        <v>84.55</v>
      </c>
      <c r="H23" s="89">
        <f ca="1">IF(ISNA($A23),"",IFERROR(SUMIFS(D_D[PROD_MTD],D_D[MT],4,D_D[CAT],SMS,D_D[LOC],$A23),0))</f>
        <v>1615</v>
      </c>
      <c r="I23" s="90">
        <f ca="1">IF(ISNA($A23),"",IFERROR(SUMIFS(D_D[ADCM],D_D[MT],4,D_D[CAT],SMS,D_D[LOC],$A23),0))</f>
        <v>115.02</v>
      </c>
      <c r="J23" s="89">
        <f ca="1">IF(ISNA($A23),"",IFERROR(SUMIFS(D_D[PROD_FYTD],D_D[MT],4,D_D[CAT],SMS,D_D[LOC],$A23),0))</f>
        <v>39374</v>
      </c>
      <c r="K23" s="90">
        <f ca="1">IF(ISNA($A23),"",IFERROR(SUMIFS(D_D[ADCF],D_D[MT],4,D_D[CAT],SMS,D_D[LOC],$A23),0))</f>
        <v>98.61</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2817</v>
      </c>
      <c r="E24" s="89">
        <f ca="1">IF(ISNA($A24),"",IFERROR(SUMIFS(D_D[BL],D_D[MT],4,D_D[CAT],SMS,D_D[LOC],$A24),0))</f>
        <v>940</v>
      </c>
      <c r="F24" s="91">
        <f t="shared" ca="1" si="5"/>
        <v>0.33368832090876821</v>
      </c>
      <c r="G24" s="90">
        <f ca="1">IF(ISNA($A24),"",IFERROR(SUMIFS(D_D[ADP],D_D[MT],4,D_D[CAT],SMS,D_D[LOC],$A24),0))</f>
        <v>113.39</v>
      </c>
      <c r="H24" s="89">
        <f ca="1">IF(ISNA($A24),"",IFERROR(SUMIFS(D_D[PROD_MTD],D_D[MT],4,D_D[CAT],SMS,D_D[LOC],$A24),0))</f>
        <v>247</v>
      </c>
      <c r="I24" s="90">
        <f ca="1">IF(ISNA($A24),"",IFERROR(SUMIFS(D_D[ADCM],D_D[MT],4,D_D[CAT],SMS,D_D[LOC],$A24),0))</f>
        <v>123.1</v>
      </c>
      <c r="J24" s="89">
        <f ca="1">IF(ISNA($A24),"",IFERROR(SUMIFS(D_D[PROD_FYTD],D_D[MT],4,D_D[CAT],SMS,D_D[LOC],$A24),0))</f>
        <v>10061</v>
      </c>
      <c r="K24" s="90">
        <f ca="1">IF(ISNA($A24),"",IFERROR(SUMIFS(D_D[ADCF],D_D[MT],4,D_D[CAT],SMS,D_D[LOC],$A24),0))</f>
        <v>126.45</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2066</v>
      </c>
      <c r="E25" s="89">
        <f ca="1">IF(ISNA($A25),"",IFERROR(SUMIFS(D_D[BL],D_D[MT],4,D_D[CAT],SMS,D_D[LOC],$A25),0))</f>
        <v>529</v>
      </c>
      <c r="F25" s="91">
        <f t="shared" ca="1" si="5"/>
        <v>0.25605033881897388</v>
      </c>
      <c r="G25" s="90">
        <f ca="1">IF(ISNA($A25),"",IFERROR(SUMIFS(D_D[ADP],D_D[MT],4,D_D[CAT],SMS,D_D[LOC],$A25),0))</f>
        <v>99.21</v>
      </c>
      <c r="H25" s="89">
        <f ca="1">IF(ISNA($A25),"",IFERROR(SUMIFS(D_D[PROD_MTD],D_D[MT],4,D_D[CAT],SMS,D_D[LOC],$A25),0))</f>
        <v>210</v>
      </c>
      <c r="I25" s="90">
        <f ca="1">IF(ISNA($A25),"",IFERROR(SUMIFS(D_D[ADCM],D_D[MT],4,D_D[CAT],SMS,D_D[LOC],$A25),0))</f>
        <v>110.06</v>
      </c>
      <c r="J25" s="89">
        <f ca="1">IF(ISNA($A25),"",IFERROR(SUMIFS(D_D[PROD_FYTD],D_D[MT],4,D_D[CAT],SMS,D_D[LOC],$A25),0))</f>
        <v>6202</v>
      </c>
      <c r="K25" s="90">
        <f ca="1">IF(ISNA($A25),"",IFERROR(SUMIFS(D_D[ADCF],D_D[MT],4,D_D[CAT],SMS,D_D[LOC],$A25),0))</f>
        <v>123.04</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18238</v>
      </c>
      <c r="E26" s="89">
        <f ca="1">IF(ISNA($A26),"",IFERROR(SUMIFS(D_D[BL],D_D[MT],4,D_D[CAT],SMS,D_D[LOC],$A26),0))</f>
        <v>3525</v>
      </c>
      <c r="F26" s="91">
        <f t="shared" ca="1" si="5"/>
        <v>0.19327777168549182</v>
      </c>
      <c r="G26" s="90">
        <f ca="1">IF(ISNA($A26),"",IFERROR(SUMIFS(D_D[ADP],D_D[MT],4,D_D[CAT],SMS,D_D[LOC],$A26),0))</f>
        <v>87.96</v>
      </c>
      <c r="H26" s="89">
        <f ca="1">IF(ISNA($A26),"",IFERROR(SUMIFS(D_D[PROD_MTD],D_D[MT],4,D_D[CAT],SMS,D_D[LOC],$A26),0))</f>
        <v>1350</v>
      </c>
      <c r="I26" s="90">
        <f ca="1">IF(ISNA($A26),"",IFERROR(SUMIFS(D_D[ADCM],D_D[MT],4,D_D[CAT],SMS,D_D[LOC],$A26),0))</f>
        <v>126.82</v>
      </c>
      <c r="J26" s="89">
        <f ca="1">IF(ISNA($A26),"",IFERROR(SUMIFS(D_D[PROD_FYTD],D_D[MT],4,D_D[CAT],SMS,D_D[LOC],$A26),0))</f>
        <v>43206</v>
      </c>
      <c r="K26" s="90">
        <f ca="1">IF(ISNA($A26),"",IFERROR(SUMIFS(D_D[ADCF],D_D[MT],4,D_D[CAT],SMS,D_D[LOC],$A26),0))</f>
        <v>119.56</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5168</v>
      </c>
      <c r="E27" s="89">
        <f ca="1">IF(ISNA($A27),"",IFERROR(SUMIFS(D_D[BL],D_D[MT],4,D_D[CAT],SMS,D_D[LOC],$A27),0))</f>
        <v>1170</v>
      </c>
      <c r="F27" s="91">
        <f t="shared" ca="1" si="5"/>
        <v>0.22639318885448917</v>
      </c>
      <c r="G27" s="90">
        <f ca="1">IF(ISNA($A27),"",IFERROR(SUMIFS(D_D[ADP],D_D[MT],4,D_D[CAT],SMS,D_D[LOC],$A27),0))</f>
        <v>94.35</v>
      </c>
      <c r="H27" s="89">
        <f ca="1">IF(ISNA($A27),"",IFERROR(SUMIFS(D_D[PROD_MTD],D_D[MT],4,D_D[CAT],SMS,D_D[LOC],$A27),0))</f>
        <v>410</v>
      </c>
      <c r="I27" s="90">
        <f ca="1">IF(ISNA($A27),"",IFERROR(SUMIFS(D_D[ADCM],D_D[MT],4,D_D[CAT],SMS,D_D[LOC],$A27),0))</f>
        <v>100.96</v>
      </c>
      <c r="J27" s="89">
        <f ca="1">IF(ISNA($A27),"",IFERROR(SUMIFS(D_D[PROD_FYTD],D_D[MT],4,D_D[CAT],SMS,D_D[LOC],$A27),0))</f>
        <v>11762</v>
      </c>
      <c r="K27" s="90">
        <f ca="1">IF(ISNA($A27),"",IFERROR(SUMIFS(D_D[ADCF],D_D[MT],4,D_D[CAT],SMS,D_D[LOC],$A27),0))</f>
        <v>118.25</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2234</v>
      </c>
      <c r="E28" s="89">
        <f ca="1">IF(ISNA($A28),"",IFERROR(SUMIFS(D_D[BL],D_D[MT],4,D_D[CAT],SMS,D_D[LOC],$A28),0))</f>
        <v>380</v>
      </c>
      <c r="F28" s="91">
        <f t="shared" ca="1" si="5"/>
        <v>0.17009847806624889</v>
      </c>
      <c r="G28" s="90">
        <f ca="1">IF(ISNA($A28),"",IFERROR(SUMIFS(D_D[ADP],D_D[MT],4,D_D[CAT],SMS,D_D[LOC],$A28),0))</f>
        <v>76.69</v>
      </c>
      <c r="H28" s="89">
        <f ca="1">IF(ISNA($A28),"",IFERROR(SUMIFS(D_D[PROD_MTD],D_D[MT],4,D_D[CAT],SMS,D_D[LOC],$A28),0))</f>
        <v>554</v>
      </c>
      <c r="I28" s="90">
        <f ca="1">IF(ISNA($A28),"",IFERROR(SUMIFS(D_D[ADCM],D_D[MT],4,D_D[CAT],SMS,D_D[LOC],$A28),0))</f>
        <v>66.45</v>
      </c>
      <c r="J28" s="89">
        <f ca="1">IF(ISNA($A28),"",IFERROR(SUMIFS(D_D[PROD_FYTD],D_D[MT],4,D_D[CAT],SMS,D_D[LOC],$A28),0))</f>
        <v>15647</v>
      </c>
      <c r="K28" s="90">
        <f ca="1">IF(ISNA($A28),"",IFERROR(SUMIFS(D_D[ADCF],D_D[MT],4,D_D[CAT],SMS,D_D[LOC],$A28),0))</f>
        <v>70.53</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1</v>
      </c>
      <c r="E29" s="89">
        <f ca="1">IF(ISNA($A29),"",IFERROR(SUMIFS(D_D[BL],D_D[MT],4,D_D[CAT],SMS,D_D[LOC],$A29),0))</f>
        <v>0</v>
      </c>
      <c r="F29" s="91">
        <f t="shared" ca="1" si="5"/>
        <v>0</v>
      </c>
      <c r="G29" s="90">
        <f ca="1">IF(ISNA($A29),"",IFERROR(SUMIFS(D_D[ADP],D_D[MT],4,D_D[CAT],SMS,D_D[LOC],$A29),0))</f>
        <v>4</v>
      </c>
      <c r="H29" s="89">
        <f ca="1">IF(ISNA($A29),"",IFERROR(SUMIFS(D_D[PROD_MTD],D_D[MT],4,D_D[CAT],SMS,D_D[LOC],$A29),0))</f>
        <v>0</v>
      </c>
      <c r="I29" s="90">
        <f ca="1">IF(ISNA($A29),"",IFERROR(SUMIFS(D_D[ADCM],D_D[MT],4,D_D[CAT],SMS,D_D[LOC],$A29),0))</f>
        <v>0</v>
      </c>
      <c r="J29" s="89">
        <f ca="1">IF(ISNA($A29),"",IFERROR(SUMIFS(D_D[PROD_FYTD],D_D[MT],4,D_D[CAT],SMS,D_D[LOC],$A29),0))</f>
        <v>4</v>
      </c>
      <c r="K29" s="90">
        <f ca="1">IF(ISNA($A29),"",IFERROR(SUMIFS(D_D[ADCF],D_D[MT],4,D_D[CAT],SMS,D_D[LOC],$A29),0))</f>
        <v>57.25</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4523</v>
      </c>
      <c r="E30" s="89">
        <f ca="1">IF(ISNA($A30),"",IFERROR(SUMIFS(D_D[BL],D_D[MT],4,D_D[CAT],SMS,D_D[LOC],$A30),0))</f>
        <v>1066</v>
      </c>
      <c r="F30" s="91">
        <f t="shared" ca="1" si="5"/>
        <v>0.23568428034490382</v>
      </c>
      <c r="G30" s="90">
        <f ca="1">IF(ISNA($A30),"",IFERROR(SUMIFS(D_D[ADP],D_D[MT],4,D_D[CAT],SMS,D_D[LOC],$A30),0))</f>
        <v>97.72</v>
      </c>
      <c r="H30" s="89">
        <f ca="1">IF(ISNA($A30),"",IFERROR(SUMIFS(D_D[PROD_MTD],D_D[MT],4,D_D[CAT],SMS,D_D[LOC],$A30),0))</f>
        <v>432</v>
      </c>
      <c r="I30" s="90">
        <f ca="1">IF(ISNA($A30),"",IFERROR(SUMIFS(D_D[ADCM],D_D[MT],4,D_D[CAT],SMS,D_D[LOC],$A30),0))</f>
        <v>108.82</v>
      </c>
      <c r="J30" s="89">
        <f ca="1">IF(ISNA($A30),"",IFERROR(SUMIFS(D_D[PROD_FYTD],D_D[MT],4,D_D[CAT],SMS,D_D[LOC],$A30),0))</f>
        <v>13369</v>
      </c>
      <c r="K30" s="90">
        <f ca="1">IF(ISNA($A30),"",IFERROR(SUMIFS(D_D[ADCF],D_D[MT],4,D_D[CAT],SMS,D_D[LOC],$A30),0))</f>
        <v>114.16</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1384</v>
      </c>
      <c r="E31" s="89">
        <f ca="1">IF(ISNA($A31),"",IFERROR(SUMIFS(D_D[BL],D_D[MT],4,D_D[CAT],SMS,D_D[LOC],$A31),0))</f>
        <v>299</v>
      </c>
      <c r="F31" s="91">
        <f t="shared" ca="1" si="5"/>
        <v>0.21604046242774566</v>
      </c>
      <c r="G31" s="90">
        <f ca="1">IF(ISNA($A31),"",IFERROR(SUMIFS(D_D[ADP],D_D[MT],4,D_D[CAT],SMS,D_D[LOC],$A31),0))</f>
        <v>93.66</v>
      </c>
      <c r="H31" s="89">
        <f ca="1">IF(ISNA($A31),"",IFERROR(SUMIFS(D_D[PROD_MTD],D_D[MT],4,D_D[CAT],SMS,D_D[LOC],$A31),0))</f>
        <v>135</v>
      </c>
      <c r="I31" s="90">
        <f ca="1">IF(ISNA($A31),"",IFERROR(SUMIFS(D_D[ADCM],D_D[MT],4,D_D[CAT],SMS,D_D[LOC],$A31),0))</f>
        <v>92.66</v>
      </c>
      <c r="J31" s="89">
        <f ca="1">IF(ISNA($A31),"",IFERROR(SUMIFS(D_D[PROD_FYTD],D_D[MT],4,D_D[CAT],SMS,D_D[LOC],$A31),0))</f>
        <v>3901</v>
      </c>
      <c r="K31" s="90">
        <f ca="1">IF(ISNA($A31),"",IFERROR(SUMIFS(D_D[ADCF],D_D[MT],4,D_D[CAT],SMS,D_D[LOC],$A31),0))</f>
        <v>110.33</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317</v>
      </c>
      <c r="E32" s="89">
        <f ca="1">IF(ISNA($A32),"",IFERROR(SUMIFS(D_D[BL],D_D[MT],4,D_D[CAT],SMS,D_D[LOC],$A32),0))</f>
        <v>114</v>
      </c>
      <c r="F32" s="91">
        <f t="shared" ca="1" si="5"/>
        <v>0.35962145110410093</v>
      </c>
      <c r="G32" s="90">
        <f ca="1">IF(ISNA($A32),"",IFERROR(SUMIFS(D_D[ADP],D_D[MT],4,D_D[CAT],SMS,D_D[LOC],$A32),0))</f>
        <v>106.11</v>
      </c>
      <c r="H32" s="89">
        <f ca="1">IF(ISNA($A32),"",IFERROR(SUMIFS(D_D[PROD_MTD],D_D[MT],4,D_D[CAT],SMS,D_D[LOC],$A32),0))</f>
        <v>43</v>
      </c>
      <c r="I32" s="90">
        <f ca="1">IF(ISNA($A32),"",IFERROR(SUMIFS(D_D[ADCM],D_D[MT],4,D_D[CAT],SMS,D_D[LOC],$A32),0))</f>
        <v>43.65</v>
      </c>
      <c r="J32" s="89">
        <f ca="1">IF(ISNA($A32),"",IFERROR(SUMIFS(D_D[PROD_FYTD],D_D[MT],4,D_D[CAT],SMS,D_D[LOC],$A32),0))</f>
        <v>1138</v>
      </c>
      <c r="K32" s="90">
        <f ca="1">IF(ISNA($A32),"",IFERROR(SUMIFS(D_D[ADCF],D_D[MT],4,D_D[CAT],SMS,D_D[LOC],$A32),0))</f>
        <v>86.88</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256</v>
      </c>
      <c r="E33" s="89">
        <f ca="1">IF(ISNA($A33),"",IFERROR(SUMIFS(D_D[BL],D_D[MT],4,D_D[CAT],SMS,D_D[LOC],$A33),0))</f>
        <v>83</v>
      </c>
      <c r="F33" s="91">
        <f t="shared" ca="1" si="5"/>
        <v>0.32421875</v>
      </c>
      <c r="G33" s="90">
        <f ca="1">IF(ISNA($A33),"",IFERROR(SUMIFS(D_D[ADP],D_D[MT],4,D_D[CAT],SMS,D_D[LOC],$A33),0))</f>
        <v>120.17</v>
      </c>
      <c r="H33" s="89">
        <f ca="1">IF(ISNA($A33),"",IFERROR(SUMIFS(D_D[PROD_MTD],D_D[MT],4,D_D[CAT],SMS,D_D[LOC],$A33),0))</f>
        <v>26</v>
      </c>
      <c r="I33" s="90">
        <f ca="1">IF(ISNA($A33),"",IFERROR(SUMIFS(D_D[ADCM],D_D[MT],4,D_D[CAT],SMS,D_D[LOC],$A33),0))</f>
        <v>96.77</v>
      </c>
      <c r="J33" s="89">
        <f ca="1">IF(ISNA($A33),"",IFERROR(SUMIFS(D_D[PROD_FYTD],D_D[MT],4,D_D[CAT],SMS,D_D[LOC],$A33),0))</f>
        <v>984</v>
      </c>
      <c r="K33" s="90">
        <f ca="1">IF(ISNA($A33),"",IFERROR(SUMIFS(D_D[ADCF],D_D[MT],4,D_D[CAT],SMS,D_D[LOC],$A33),0))</f>
        <v>130.16</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326</v>
      </c>
      <c r="E34" s="89">
        <f ca="1">IF(ISNA($A34),"",IFERROR(SUMIFS(D_D[BL],D_D[MT],4,D_D[CAT],SMS,D_D[LOC],$A34),0))</f>
        <v>130</v>
      </c>
      <c r="F34" s="91">
        <f t="shared" ca="1" si="5"/>
        <v>0.3987730061349693</v>
      </c>
      <c r="G34" s="90">
        <f ca="1">IF(ISNA($A34),"",IFERROR(SUMIFS(D_D[ADP],D_D[MT],4,D_D[CAT],SMS,D_D[LOC],$A34),0))</f>
        <v>128.13</v>
      </c>
      <c r="H34" s="89">
        <f ca="1">IF(ISNA($A34),"",IFERROR(SUMIFS(D_D[PROD_MTD],D_D[MT],4,D_D[CAT],SMS,D_D[LOC],$A34),0))</f>
        <v>33</v>
      </c>
      <c r="I34" s="90">
        <f ca="1">IF(ISNA($A34),"",IFERROR(SUMIFS(D_D[ADCM],D_D[MT],4,D_D[CAT],SMS,D_D[LOC],$A34),0))</f>
        <v>121.94</v>
      </c>
      <c r="J34" s="89">
        <f ca="1">IF(ISNA($A34),"",IFERROR(SUMIFS(D_D[PROD_FYTD],D_D[MT],4,D_D[CAT],SMS,D_D[LOC],$A34),0))</f>
        <v>1806</v>
      </c>
      <c r="K34" s="90">
        <f ca="1">IF(ISNA($A34),"",IFERROR(SUMIFS(D_D[ADCF],D_D[MT],4,D_D[CAT],SMS,D_D[LOC],$A34),0))</f>
        <v>131.27000000000001</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450</v>
      </c>
      <c r="D2" s="299" t="s">
        <v>805</v>
      </c>
      <c r="E2" s="300"/>
      <c r="F2" s="300"/>
      <c r="G2" s="300"/>
      <c r="H2" s="300"/>
      <c r="I2" s="300"/>
      <c r="J2" s="300"/>
      <c r="K2" s="306"/>
      <c r="L2" s="299" t="s">
        <v>461</v>
      </c>
      <c r="M2" s="300"/>
      <c r="N2" s="300"/>
      <c r="O2" s="300"/>
      <c r="P2" s="300"/>
      <c r="Q2" s="306"/>
      <c r="R2" s="6"/>
    </row>
    <row r="3" spans="1:18" ht="15" customHeight="1" x14ac:dyDescent="0.2">
      <c r="B3" s="4"/>
      <c r="C3" s="92"/>
      <c r="D3" s="307" t="s">
        <v>811</v>
      </c>
      <c r="E3" s="308"/>
      <c r="F3" s="308"/>
      <c r="G3" s="308"/>
      <c r="H3" s="308"/>
      <c r="I3" s="308"/>
      <c r="J3" s="308"/>
      <c r="K3" s="309"/>
      <c r="L3" s="310">
        <f>D_DT[]</f>
        <v>43624</v>
      </c>
      <c r="M3" s="311"/>
      <c r="N3" s="311"/>
      <c r="O3" s="311"/>
      <c r="P3" s="311"/>
      <c r="Q3" s="312"/>
      <c r="R3" s="6"/>
    </row>
    <row r="4" spans="1:18" ht="15" customHeight="1" x14ac:dyDescent="0.25">
      <c r="B4" s="4"/>
      <c r="C4" s="92"/>
      <c r="D4" s="162" t="s">
        <v>453</v>
      </c>
      <c r="E4" s="260"/>
      <c r="F4" s="260"/>
      <c r="G4" s="260"/>
      <c r="H4" s="260"/>
      <c r="I4" s="260"/>
      <c r="J4" s="260"/>
      <c r="K4" s="261"/>
      <c r="L4" s="162" t="s">
        <v>455</v>
      </c>
      <c r="M4" s="163"/>
      <c r="N4" s="163"/>
      <c r="O4" s="163" t="s">
        <v>457</v>
      </c>
      <c r="P4" s="163"/>
      <c r="Q4" s="164"/>
      <c r="R4" s="6"/>
    </row>
    <row r="5" spans="1:18" ht="15" customHeight="1" x14ac:dyDescent="0.3">
      <c r="B5" s="7"/>
      <c r="C5" s="87"/>
      <c r="D5" s="174" t="s">
        <v>454</v>
      </c>
      <c r="E5" s="117"/>
      <c r="F5" s="117"/>
      <c r="G5" s="117"/>
      <c r="H5" s="117"/>
      <c r="I5" s="117"/>
      <c r="J5" s="117"/>
      <c r="K5" s="175"/>
      <c r="L5" s="165" t="s">
        <v>456</v>
      </c>
      <c r="M5" s="118"/>
      <c r="N5" s="118"/>
      <c r="O5" s="118" t="s">
        <v>458</v>
      </c>
      <c r="P5" s="118"/>
      <c r="Q5" s="166"/>
      <c r="R5" s="71"/>
    </row>
    <row r="6" spans="1:18" ht="15" customHeight="1" x14ac:dyDescent="0.3">
      <c r="B6" s="7"/>
      <c r="C6" s="87"/>
      <c r="D6" s="174" t="s">
        <v>847</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848</v>
      </c>
      <c r="M7" s="319"/>
      <c r="N7" s="319"/>
      <c r="O7" s="319"/>
      <c r="P7" s="319"/>
      <c r="Q7" s="320"/>
      <c r="R7" s="9"/>
    </row>
    <row r="8" spans="1:18" s="86" customFormat="1" ht="15" customHeight="1" x14ac:dyDescent="0.25">
      <c r="B8" s="84"/>
      <c r="C8" s="8"/>
      <c r="D8" s="333" t="s">
        <v>472</v>
      </c>
      <c r="E8" s="334"/>
      <c r="F8" s="334"/>
      <c r="G8" s="334"/>
      <c r="H8" s="334"/>
      <c r="I8" s="334"/>
      <c r="J8" s="334"/>
      <c r="K8" s="334"/>
      <c r="L8" s="304" t="s">
        <v>473</v>
      </c>
      <c r="M8" s="304"/>
      <c r="N8" s="304"/>
      <c r="O8" s="304"/>
      <c r="P8" s="304"/>
      <c r="Q8" s="304"/>
      <c r="R8" s="85"/>
    </row>
    <row r="9" spans="1:18" s="86" customFormat="1" ht="15" customHeight="1" x14ac:dyDescent="0.25">
      <c r="B9" s="84"/>
      <c r="C9" s="119" t="s">
        <v>435</v>
      </c>
      <c r="D9" s="302" t="s">
        <v>463</v>
      </c>
      <c r="E9" s="302" t="s">
        <v>464</v>
      </c>
      <c r="F9" s="302" t="s">
        <v>465</v>
      </c>
      <c r="G9" s="313" t="s">
        <v>106</v>
      </c>
      <c r="H9" s="302" t="s">
        <v>466</v>
      </c>
      <c r="I9" s="302" t="s">
        <v>468</v>
      </c>
      <c r="J9" s="302" t="s">
        <v>467</v>
      </c>
      <c r="K9" s="302" t="s">
        <v>469</v>
      </c>
      <c r="L9" s="324" t="s">
        <v>833</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IF(ISNA($A12),"",IFERROR(SUMIFS(D_D[INV],D_D[MT],6,D_D[CAT],SMS,D_D[LOC],$A12),0))</f>
        <v>351447</v>
      </c>
      <c r="E12" s="126">
        <f>IF(ISNA($A12),"",IFERROR(SUMIFS(D_D[BL],D_D[MT],6,D_D[CAT],SMS,D_D[LOC],$A12),0))</f>
        <v>75988</v>
      </c>
      <c r="F12" s="127">
        <f>IF(ISNA($A12),"",IFERROR(E12/D12,0))</f>
        <v>0.21621467817338033</v>
      </c>
      <c r="G12" s="128">
        <f>IF(ISNA($A12),"",IFERROR(SUMIFS(D_D[ADP],D_D[MT],6,D_D[CAT],SMS,D_D[LOC],$A12),0))</f>
        <v>90.13</v>
      </c>
      <c r="H12" s="126">
        <f>IF(ISNA($A12),"",IFERROR(SUMIFS(D_D[PROD_MTD],D_D[MT],6,D_D[CAT],SMS,D_D[LOC],$A12),0))</f>
        <v>31307</v>
      </c>
      <c r="I12" s="128">
        <f>IF(ISNA($A12),"",IFERROR(SUMIFS(D_D[ADCM],D_D[MT],6,D_D[CAT],SMS,D_D[LOC],$A12),0))</f>
        <v>104.42</v>
      </c>
      <c r="J12" s="126">
        <f>IF(ISNA($A12),"",IFERROR(SUMIFS(D_D[PROD_FYTD],D_D[MT],6,D_D[CAT],SMS,D_D[LOC],$A12),0))</f>
        <v>926295</v>
      </c>
      <c r="K12" s="128">
        <f>IF(ISNA($A12),"",IFERROR(SUMIFS(D_D[ADCF],D_D[MT],6,D_D[CAT],SMS,D_D[LOC],$A12),0))</f>
        <v>111.9</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87010</v>
      </c>
      <c r="E13" s="89">
        <f ca="1">IF(ISNA($A13),"",IFERROR(SUMIFS(D_D[BL],D_D[MT],6,D_D[CAT],SMS,D_D[LOC],$A13),0))</f>
        <v>17764</v>
      </c>
      <c r="F13" s="91">
        <f t="shared" ref="F13" ca="1" si="2">IF(ISNA($A13),"",IFERROR(E13/D13,0))</f>
        <v>0.20416044132858291</v>
      </c>
      <c r="G13" s="90">
        <f ca="1">IF(ISNA($A13),"",IFERROR(SUMIFS(D_D[ADP],D_D[MT],6,D_D[CAT],SMS,D_D[LOC],$A13),0))</f>
        <v>89.35</v>
      </c>
      <c r="H13" s="89">
        <f ca="1">IF(ISNA($A13),"",IFERROR(SUMIFS(D_D[PROD_MTD],D_D[MT],6,D_D[CAT],SMS,D_D[LOC],$A13),0))</f>
        <v>7647</v>
      </c>
      <c r="I13" s="90">
        <f ca="1">IF(ISNA($A13),"",IFERROR(SUMIFS(D_D[ADCM],D_D[MT],6,D_D[CAT],SMS,D_D[LOC],$A13),0))</f>
        <v>108.53</v>
      </c>
      <c r="J13" s="89">
        <f ca="1">IF(ISNA($A13),"",IFERROR(SUMIFS(D_D[PROD_FYTD],D_D[MT],6,D_D[CAT],SMS,D_D[LOC],$A13),0))</f>
        <v>220208</v>
      </c>
      <c r="K13" s="90">
        <f ca="1">IF(ISNA($A13),"",IFERROR(SUMIFS(D_D[ADCF],D_D[MT],6,D_D[CAT],SMS,D_D[LOC],$A13),0))</f>
        <v>113.03</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2098</v>
      </c>
      <c r="E14" s="89">
        <f ca="1">IF(ISNA($A14),"",IFERROR(SUMIFS(D_D[BL],D_D[MT],6,D_D[CAT],SMS,D_D[LOC],$A14),0))</f>
        <v>380</v>
      </c>
      <c r="F14" s="91">
        <f t="shared" ref="F14" ca="1" si="3">IF(ISNA($A14),"",IFERROR(E14/D14,0))</f>
        <v>0.18112488083889419</v>
      </c>
      <c r="G14" s="90">
        <f ca="1">IF(ISNA($A14),"",IFERROR(SUMIFS(D_D[ADP],D_D[MT],6,D_D[CAT],SMS,D_D[LOC],$A14),0))</f>
        <v>82.46</v>
      </c>
      <c r="H14" s="89">
        <f ca="1">IF(ISNA($A14),"",IFERROR(SUMIFS(D_D[PROD_MTD],D_D[MT],6,D_D[CAT],SMS,D_D[LOC],$A14),0))</f>
        <v>185</v>
      </c>
      <c r="I14" s="90">
        <f ca="1">IF(ISNA($A14),"",IFERROR(SUMIFS(D_D[ADCM],D_D[MT],6,D_D[CAT],SMS,D_D[LOC],$A14),0))</f>
        <v>103.11</v>
      </c>
      <c r="J14" s="89">
        <f ca="1">IF(ISNA($A14),"",IFERROR(SUMIFS(D_D[PROD_FYTD],D_D[MT],6,D_D[CAT],SMS,D_D[LOC],$A14),0))</f>
        <v>5844</v>
      </c>
      <c r="K14" s="90">
        <f ca="1">IF(ISNA($A14),"",IFERROR(SUMIFS(D_D[ADCF],D_D[MT],6,D_D[CAT],SMS,D_D[LOC],$A14),0))</f>
        <v>105.17</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1050</v>
      </c>
      <c r="E15" s="89">
        <f ca="1">IF(ISNA($A15),"",IFERROR(SUMIFS(D_D[BL],D_D[MT],6,D_D[CAT],SMS,D_D[LOC],$A15),0))</f>
        <v>257</v>
      </c>
      <c r="F15" s="91">
        <f t="shared" ref="F15:F35" ca="1" si="5">IF(ISNA($A15),"",IFERROR(E15/D15,0))</f>
        <v>0.24476190476190476</v>
      </c>
      <c r="G15" s="90">
        <f ca="1">IF(ISNA($A15),"",IFERROR(SUMIFS(D_D[ADP],D_D[MT],6,D_D[CAT],SMS,D_D[LOC],$A15),0))</f>
        <v>93.11</v>
      </c>
      <c r="H15" s="89">
        <f ca="1">IF(ISNA($A15),"",IFERROR(SUMIFS(D_D[PROD_MTD],D_D[MT],6,D_D[CAT],SMS,D_D[LOC],$A15),0))</f>
        <v>101</v>
      </c>
      <c r="I15" s="90">
        <f ca="1">IF(ISNA($A15),"",IFERROR(SUMIFS(D_D[ADCM],D_D[MT],6,D_D[CAT],SMS,D_D[LOC],$A15),0))</f>
        <v>95.01</v>
      </c>
      <c r="J15" s="89">
        <f ca="1">IF(ISNA($A15),"",IFERROR(SUMIFS(D_D[PROD_FYTD],D_D[MT],6,D_D[CAT],SMS,D_D[LOC],$A15),0))</f>
        <v>2646</v>
      </c>
      <c r="K15" s="90">
        <f ca="1">IF(ISNA($A15),"",IFERROR(SUMIFS(D_D[ADCF],D_D[MT],6,D_D[CAT],SMS,D_D[LOC],$A15),0))</f>
        <v>120.8</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518</v>
      </c>
      <c r="E16" s="89">
        <f ca="1">IF(ISNA($A16),"",IFERROR(SUMIFS(D_D[BL],D_D[MT],6,D_D[CAT],SMS,D_D[LOC],$A16),0))</f>
        <v>142</v>
      </c>
      <c r="F16" s="91">
        <f t="shared" ca="1" si="5"/>
        <v>0.27413127413127414</v>
      </c>
      <c r="G16" s="90">
        <f ca="1">IF(ISNA($A16),"",IFERROR(SUMIFS(D_D[ADP],D_D[MT],6,D_D[CAT],SMS,D_D[LOC],$A16),0))</f>
        <v>111.55</v>
      </c>
      <c r="H16" s="89">
        <f ca="1">IF(ISNA($A16),"",IFERROR(SUMIFS(D_D[PROD_MTD],D_D[MT],6,D_D[CAT],SMS,D_D[LOC],$A16),0))</f>
        <v>52</v>
      </c>
      <c r="I16" s="90">
        <f ca="1">IF(ISNA($A16),"",IFERROR(SUMIFS(D_D[ADCM],D_D[MT],6,D_D[CAT],SMS,D_D[LOC],$A16),0))</f>
        <v>94.23</v>
      </c>
      <c r="J16" s="89">
        <f ca="1">IF(ISNA($A16),"",IFERROR(SUMIFS(D_D[PROD_FYTD],D_D[MT],6,D_D[CAT],SMS,D_D[LOC],$A16),0))</f>
        <v>1250</v>
      </c>
      <c r="K16" s="90">
        <f ca="1">IF(ISNA($A16),"",IFERROR(SUMIFS(D_D[ADCF],D_D[MT],6,D_D[CAT],SMS,D_D[LOC],$A16),0))</f>
        <v>133.69</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8166</v>
      </c>
      <c r="E17" s="89">
        <f ca="1">IF(ISNA($A17),"",IFERROR(SUMIFS(D_D[BL],D_D[MT],6,D_D[CAT],SMS,D_D[LOC],$A17),0))</f>
        <v>1689</v>
      </c>
      <c r="F17" s="91">
        <f t="shared" ca="1" si="5"/>
        <v>0.2068332108743571</v>
      </c>
      <c r="G17" s="90">
        <f ca="1">IF(ISNA($A17),"",IFERROR(SUMIFS(D_D[ADP],D_D[MT],6,D_D[CAT],SMS,D_D[LOC],$A17),0))</f>
        <v>91.02</v>
      </c>
      <c r="H17" s="89">
        <f ca="1">IF(ISNA($A17),"",IFERROR(SUMIFS(D_D[PROD_MTD],D_D[MT],6,D_D[CAT],SMS,D_D[LOC],$A17),0))</f>
        <v>706</v>
      </c>
      <c r="I17" s="90">
        <f ca="1">IF(ISNA($A17),"",IFERROR(SUMIFS(D_D[ADCM],D_D[MT],6,D_D[CAT],SMS,D_D[LOC],$A17),0))</f>
        <v>107.54</v>
      </c>
      <c r="J17" s="89">
        <f ca="1">IF(ISNA($A17),"",IFERROR(SUMIFS(D_D[PROD_FYTD],D_D[MT],6,D_D[CAT],SMS,D_D[LOC],$A17),0))</f>
        <v>20185</v>
      </c>
      <c r="K17" s="90">
        <f ca="1">IF(ISNA($A17),"",IFERROR(SUMIFS(D_D[ADCF],D_D[MT],6,D_D[CAT],SMS,D_D[LOC],$A17),0))</f>
        <v>114.28</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5708</v>
      </c>
      <c r="E18" s="89">
        <f ca="1">IF(ISNA($A18),"",IFERROR(SUMIFS(D_D[BL],D_D[MT],6,D_D[CAT],SMS,D_D[LOC],$A18),0))</f>
        <v>1130</v>
      </c>
      <c r="F18" s="91">
        <f t="shared" ca="1" si="5"/>
        <v>0.1979677645409951</v>
      </c>
      <c r="G18" s="90">
        <f ca="1">IF(ISNA($A18),"",IFERROR(SUMIFS(D_D[ADP],D_D[MT],6,D_D[CAT],SMS,D_D[LOC],$A18),0))</f>
        <v>89.31</v>
      </c>
      <c r="H18" s="89">
        <f ca="1">IF(ISNA($A18),"",IFERROR(SUMIFS(D_D[PROD_MTD],D_D[MT],6,D_D[CAT],SMS,D_D[LOC],$A18),0))</f>
        <v>516</v>
      </c>
      <c r="I18" s="90">
        <f ca="1">IF(ISNA($A18),"",IFERROR(SUMIFS(D_D[ADCM],D_D[MT],6,D_D[CAT],SMS,D_D[LOC],$A18),0))</f>
        <v>114.28</v>
      </c>
      <c r="J18" s="89">
        <f ca="1">IF(ISNA($A18),"",IFERROR(SUMIFS(D_D[PROD_FYTD],D_D[MT],6,D_D[CAT],SMS,D_D[LOC],$A18),0))</f>
        <v>14967</v>
      </c>
      <c r="K18" s="90">
        <f ca="1">IF(ISNA($A18),"",IFERROR(SUMIFS(D_D[ADCF],D_D[MT],6,D_D[CAT],SMS,D_D[LOC],$A18),0))</f>
        <v>109.88</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1508</v>
      </c>
      <c r="E19" s="89">
        <f ca="1">IF(ISNA($A19),"",IFERROR(SUMIFS(D_D[BL],D_D[MT],6,D_D[CAT],SMS,D_D[LOC],$A19),0))</f>
        <v>273</v>
      </c>
      <c r="F19" s="91">
        <f t="shared" ca="1" si="5"/>
        <v>0.18103448275862069</v>
      </c>
      <c r="G19" s="90">
        <f ca="1">IF(ISNA($A19),"",IFERROR(SUMIFS(D_D[ADP],D_D[MT],6,D_D[CAT],SMS,D_D[LOC],$A19),0))</f>
        <v>86.3</v>
      </c>
      <c r="H19" s="89">
        <f ca="1">IF(ISNA($A19),"",IFERROR(SUMIFS(D_D[PROD_MTD],D_D[MT],6,D_D[CAT],SMS,D_D[LOC],$A19),0))</f>
        <v>103</v>
      </c>
      <c r="I19" s="90">
        <f ca="1">IF(ISNA($A19),"",IFERROR(SUMIFS(D_D[ADCM],D_D[MT],6,D_D[CAT],SMS,D_D[LOC],$A19),0))</f>
        <v>92.16</v>
      </c>
      <c r="J19" s="89">
        <f ca="1">IF(ISNA($A19),"",IFERROR(SUMIFS(D_D[PROD_FYTD],D_D[MT],6,D_D[CAT],SMS,D_D[LOC],$A19),0))</f>
        <v>4027</v>
      </c>
      <c r="K19" s="90">
        <f ca="1">IF(ISNA($A19),"",IFERROR(SUMIFS(D_D[ADCF],D_D[MT],6,D_D[CAT],SMS,D_D[LOC],$A19),0))</f>
        <v>109.3</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6759</v>
      </c>
      <c r="E20" s="89">
        <f ca="1">IF(ISNA($A20),"",IFERROR(SUMIFS(D_D[BL],D_D[MT],6,D_D[CAT],SMS,D_D[LOC],$A20),0))</f>
        <v>1669</v>
      </c>
      <c r="F20" s="91">
        <f t="shared" ca="1" si="5"/>
        <v>0.24693001923361443</v>
      </c>
      <c r="G20" s="90">
        <f ca="1">IF(ISNA($A20),"",IFERROR(SUMIFS(D_D[ADP],D_D[MT],6,D_D[CAT],SMS,D_D[LOC],$A20),0))</f>
        <v>95.84</v>
      </c>
      <c r="H20" s="89">
        <f ca="1">IF(ISNA($A20),"",IFERROR(SUMIFS(D_D[PROD_MTD],D_D[MT],6,D_D[CAT],SMS,D_D[LOC],$A20),0))</f>
        <v>541</v>
      </c>
      <c r="I20" s="90">
        <f ca="1">IF(ISNA($A20),"",IFERROR(SUMIFS(D_D[ADCM],D_D[MT],6,D_D[CAT],SMS,D_D[LOC],$A20),0))</f>
        <v>103.74</v>
      </c>
      <c r="J20" s="89">
        <f ca="1">IF(ISNA($A20),"",IFERROR(SUMIFS(D_D[PROD_FYTD],D_D[MT],6,D_D[CAT],SMS,D_D[LOC],$A20),0))</f>
        <v>17404</v>
      </c>
      <c r="K20" s="90">
        <f ca="1">IF(ISNA($A20),"",IFERROR(SUMIFS(D_D[ADCF],D_D[MT],6,D_D[CAT],SMS,D_D[LOC],$A20),0))</f>
        <v>117.68</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4360</v>
      </c>
      <c r="E21" s="89">
        <f ca="1">IF(ISNA($A21),"",IFERROR(SUMIFS(D_D[BL],D_D[MT],6,D_D[CAT],SMS,D_D[LOC],$A21),0))</f>
        <v>832</v>
      </c>
      <c r="F21" s="91">
        <f t="shared" ca="1" si="5"/>
        <v>0.19082568807339451</v>
      </c>
      <c r="G21" s="90">
        <f ca="1">IF(ISNA($A21),"",IFERROR(SUMIFS(D_D[ADP],D_D[MT],6,D_D[CAT],SMS,D_D[LOC],$A21),0))</f>
        <v>85.96</v>
      </c>
      <c r="H21" s="89">
        <f ca="1">IF(ISNA($A21),"",IFERROR(SUMIFS(D_D[PROD_MTD],D_D[MT],6,D_D[CAT],SMS,D_D[LOC],$A21),0))</f>
        <v>368</v>
      </c>
      <c r="I21" s="90">
        <f ca="1">IF(ISNA($A21),"",IFERROR(SUMIFS(D_D[ADCM],D_D[MT],6,D_D[CAT],SMS,D_D[LOC],$A21),0))</f>
        <v>107.03</v>
      </c>
      <c r="J21" s="89">
        <f ca="1">IF(ISNA($A21),"",IFERROR(SUMIFS(D_D[PROD_FYTD],D_D[MT],6,D_D[CAT],SMS,D_D[LOC],$A21),0))</f>
        <v>11277</v>
      </c>
      <c r="K21" s="90">
        <f ca="1">IF(ISNA($A21),"",IFERROR(SUMIFS(D_D[ADCF],D_D[MT],6,D_D[CAT],SMS,D_D[LOC],$A21),0))</f>
        <v>111.29</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7665</v>
      </c>
      <c r="E22" s="89">
        <f ca="1">IF(ISNA($A22),"",IFERROR(SUMIFS(D_D[BL],D_D[MT],6,D_D[CAT],SMS,D_D[LOC],$A22),0))</f>
        <v>1414</v>
      </c>
      <c r="F22" s="91">
        <f t="shared" ca="1" si="5"/>
        <v>0.18447488584474886</v>
      </c>
      <c r="G22" s="90">
        <f ca="1">IF(ISNA($A22),"",IFERROR(SUMIFS(D_D[ADP],D_D[MT],6,D_D[CAT],SMS,D_D[LOC],$A22),0))</f>
        <v>86.51</v>
      </c>
      <c r="H22" s="89">
        <f ca="1">IF(ISNA($A22),"",IFERROR(SUMIFS(D_D[PROD_MTD],D_D[MT],6,D_D[CAT],SMS,D_D[LOC],$A22),0))</f>
        <v>650</v>
      </c>
      <c r="I22" s="90">
        <f ca="1">IF(ISNA($A22),"",IFERROR(SUMIFS(D_D[ADCM],D_D[MT],6,D_D[CAT],SMS,D_D[LOC],$A22),0))</f>
        <v>111.26</v>
      </c>
      <c r="J22" s="89">
        <f ca="1">IF(ISNA($A22),"",IFERROR(SUMIFS(D_D[PROD_FYTD],D_D[MT],6,D_D[CAT],SMS,D_D[LOC],$A22),0))</f>
        <v>19256</v>
      </c>
      <c r="K22" s="90">
        <f ca="1">IF(ISNA($A22),"",IFERROR(SUMIFS(D_D[ADCF],D_D[MT],6,D_D[CAT],SMS,D_D[LOC],$A22),0))</f>
        <v>110.23</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6352</v>
      </c>
      <c r="E23" s="89">
        <f ca="1">IF(ISNA($A23),"",IFERROR(SUMIFS(D_D[BL],D_D[MT],6,D_D[CAT],SMS,D_D[LOC],$A23),0))</f>
        <v>1267</v>
      </c>
      <c r="F23" s="91">
        <f t="shared" ca="1" si="5"/>
        <v>0.19946473551637281</v>
      </c>
      <c r="G23" s="90">
        <f ca="1">IF(ISNA($A23),"",IFERROR(SUMIFS(D_D[ADP],D_D[MT],6,D_D[CAT],SMS,D_D[LOC],$A23),0))</f>
        <v>89.9</v>
      </c>
      <c r="H23" s="89">
        <f ca="1">IF(ISNA($A23),"",IFERROR(SUMIFS(D_D[PROD_MTD],D_D[MT],6,D_D[CAT],SMS,D_D[LOC],$A23),0))</f>
        <v>671</v>
      </c>
      <c r="I23" s="90">
        <f ca="1">IF(ISNA($A23),"",IFERROR(SUMIFS(D_D[ADCM],D_D[MT],6,D_D[CAT],SMS,D_D[LOC],$A23),0))</f>
        <v>103.13</v>
      </c>
      <c r="J23" s="89">
        <f ca="1">IF(ISNA($A23),"",IFERROR(SUMIFS(D_D[PROD_FYTD],D_D[MT],6,D_D[CAT],SMS,D_D[LOC],$A23),0))</f>
        <v>16403</v>
      </c>
      <c r="K23" s="90">
        <f ca="1">IF(ISNA($A23),"",IFERROR(SUMIFS(D_D[ADCF],D_D[MT],6,D_D[CAT],SMS,D_D[LOC],$A23),0))</f>
        <v>108.14</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1457</v>
      </c>
      <c r="E24" s="89">
        <f ca="1">IF(ISNA($A24),"",IFERROR(SUMIFS(D_D[BL],D_D[MT],6,D_D[CAT],SMS,D_D[LOC],$A24),0))</f>
        <v>311</v>
      </c>
      <c r="F24" s="91">
        <f t="shared" ca="1" si="5"/>
        <v>0.21345229924502401</v>
      </c>
      <c r="G24" s="90">
        <f ca="1">IF(ISNA($A24),"",IFERROR(SUMIFS(D_D[ADP],D_D[MT],6,D_D[CAT],SMS,D_D[LOC],$A24),0))</f>
        <v>89.93</v>
      </c>
      <c r="H24" s="89">
        <f ca="1">IF(ISNA($A24),"",IFERROR(SUMIFS(D_D[PROD_MTD],D_D[MT],6,D_D[CAT],SMS,D_D[LOC],$A24),0))</f>
        <v>111</v>
      </c>
      <c r="I24" s="90">
        <f ca="1">IF(ISNA($A24),"",IFERROR(SUMIFS(D_D[ADCM],D_D[MT],6,D_D[CAT],SMS,D_D[LOC],$A24),0))</f>
        <v>93.7</v>
      </c>
      <c r="J24" s="89">
        <f ca="1">IF(ISNA($A24),"",IFERROR(SUMIFS(D_D[PROD_FYTD],D_D[MT],6,D_D[CAT],SMS,D_D[LOC],$A24),0))</f>
        <v>3552</v>
      </c>
      <c r="K24" s="90">
        <f ca="1">IF(ISNA($A24),"",IFERROR(SUMIFS(D_D[ADCF],D_D[MT],6,D_D[CAT],SMS,D_D[LOC],$A24),0))</f>
        <v>110.79</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4705</v>
      </c>
      <c r="E25" s="89">
        <f ca="1">IF(ISNA($A25),"",IFERROR(SUMIFS(D_D[BL],D_D[MT],6,D_D[CAT],SMS,D_D[LOC],$A25),0))</f>
        <v>1070</v>
      </c>
      <c r="F25" s="91">
        <f t="shared" ca="1" si="5"/>
        <v>0.22741764080765142</v>
      </c>
      <c r="G25" s="90">
        <f ca="1">IF(ISNA($A25),"",IFERROR(SUMIFS(D_D[ADP],D_D[MT],6,D_D[CAT],SMS,D_D[LOC],$A25),0))</f>
        <v>91.53</v>
      </c>
      <c r="H25" s="89">
        <f ca="1">IF(ISNA($A25),"",IFERROR(SUMIFS(D_D[PROD_MTD],D_D[MT],6,D_D[CAT],SMS,D_D[LOC],$A25),0))</f>
        <v>414</v>
      </c>
      <c r="I25" s="90">
        <f ca="1">IF(ISNA($A25),"",IFERROR(SUMIFS(D_D[ADCM],D_D[MT],6,D_D[CAT],SMS,D_D[LOC],$A25),0))</f>
        <v>109.09</v>
      </c>
      <c r="J25" s="89">
        <f ca="1">IF(ISNA($A25),"",IFERROR(SUMIFS(D_D[PROD_FYTD],D_D[MT],6,D_D[CAT],SMS,D_D[LOC],$A25),0))</f>
        <v>11344</v>
      </c>
      <c r="K25" s="90">
        <f ca="1">IF(ISNA($A25),"",IFERROR(SUMIFS(D_D[ADCF],D_D[MT],6,D_D[CAT],SMS,D_D[LOC],$A25),0))</f>
        <v>121.08</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9804</v>
      </c>
      <c r="E26" s="89">
        <f ca="1">IF(ISNA($A26),"",IFERROR(SUMIFS(D_D[BL],D_D[MT],6,D_D[CAT],SMS,D_D[LOC],$A26),0))</f>
        <v>2072</v>
      </c>
      <c r="F26" s="91">
        <f t="shared" ca="1" si="5"/>
        <v>0.21134230926152592</v>
      </c>
      <c r="G26" s="90">
        <f ca="1">IF(ISNA($A26),"",IFERROR(SUMIFS(D_D[ADP],D_D[MT],6,D_D[CAT],SMS,D_D[LOC],$A26),0))</f>
        <v>89.59</v>
      </c>
      <c r="H26" s="89">
        <f ca="1">IF(ISNA($A26),"",IFERROR(SUMIFS(D_D[PROD_MTD],D_D[MT],6,D_D[CAT],SMS,D_D[LOC],$A26),0))</f>
        <v>865</v>
      </c>
      <c r="I26" s="90">
        <f ca="1">IF(ISNA($A26),"",IFERROR(SUMIFS(D_D[ADCM],D_D[MT],6,D_D[CAT],SMS,D_D[LOC],$A26),0))</f>
        <v>108.87</v>
      </c>
      <c r="J26" s="89">
        <f ca="1">IF(ISNA($A26),"",IFERROR(SUMIFS(D_D[PROD_FYTD],D_D[MT],6,D_D[CAT],SMS,D_D[LOC],$A26),0))</f>
        <v>24066</v>
      </c>
      <c r="K26" s="90">
        <f ca="1">IF(ISNA($A26),"",IFERROR(SUMIFS(D_D[ADCF],D_D[MT],6,D_D[CAT],SMS,D_D[LOC],$A26),0))</f>
        <v>115.59</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10627</v>
      </c>
      <c r="E27" s="89">
        <f ca="1">IF(ISNA($A27),"",IFERROR(SUMIFS(D_D[BL],D_D[MT],6,D_D[CAT],SMS,D_D[LOC],$A27),0))</f>
        <v>1995</v>
      </c>
      <c r="F27" s="91">
        <f t="shared" ca="1" si="5"/>
        <v>0.18772936858944198</v>
      </c>
      <c r="G27" s="90">
        <f ca="1">IF(ISNA($A27),"",IFERROR(SUMIFS(D_D[ADP],D_D[MT],6,D_D[CAT],SMS,D_D[LOC],$A27),0))</f>
        <v>86.32</v>
      </c>
      <c r="H27" s="89">
        <f ca="1">IF(ISNA($A27),"",IFERROR(SUMIFS(D_D[PROD_MTD],D_D[MT],6,D_D[CAT],SMS,D_D[LOC],$A27),0))</f>
        <v>919</v>
      </c>
      <c r="I27" s="90">
        <f ca="1">IF(ISNA($A27),"",IFERROR(SUMIFS(D_D[ADCM],D_D[MT],6,D_D[CAT],SMS,D_D[LOC],$A27),0))</f>
        <v>114.5</v>
      </c>
      <c r="J27" s="89">
        <f ca="1">IF(ISNA($A27),"",IFERROR(SUMIFS(D_D[PROD_FYTD],D_D[MT],6,D_D[CAT],SMS,D_D[LOC],$A27),0))</f>
        <v>27494</v>
      </c>
      <c r="K27" s="90">
        <f ca="1">IF(ISNA($A27),"",IFERROR(SUMIFS(D_D[ADCF],D_D[MT],6,D_D[CAT],SMS,D_D[LOC],$A27),0))</f>
        <v>109.9</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10223</v>
      </c>
      <c r="E28" s="89">
        <f ca="1">IF(ISNA($A28),"",IFERROR(SUMIFS(D_D[BL],D_D[MT],6,D_D[CAT],SMS,D_D[LOC],$A28),0))</f>
        <v>2152</v>
      </c>
      <c r="F28" s="91">
        <f t="shared" ca="1" si="5"/>
        <v>0.21050572239068766</v>
      </c>
      <c r="G28" s="90">
        <f ca="1">IF(ISNA($A28),"",IFERROR(SUMIFS(D_D[ADP],D_D[MT],6,D_D[CAT],SMS,D_D[LOC],$A28),0))</f>
        <v>91.73</v>
      </c>
      <c r="H28" s="89">
        <f ca="1">IF(ISNA($A28),"",IFERROR(SUMIFS(D_D[PROD_MTD],D_D[MT],6,D_D[CAT],SMS,D_D[LOC],$A28),0))</f>
        <v>898</v>
      </c>
      <c r="I28" s="90">
        <f ca="1">IF(ISNA($A28),"",IFERROR(SUMIFS(D_D[ADCM],D_D[MT],6,D_D[CAT],SMS,D_D[LOC],$A28),0))</f>
        <v>111.07</v>
      </c>
      <c r="J28" s="89">
        <f ca="1">IF(ISNA($A28),"",IFERROR(SUMIFS(D_D[PROD_FYTD],D_D[MT],6,D_D[CAT],SMS,D_D[LOC],$A28),0))</f>
        <v>25185</v>
      </c>
      <c r="K28" s="90">
        <f ca="1">IF(ISNA($A28),"",IFERROR(SUMIFS(D_D[ADCF],D_D[MT],6,D_D[CAT],SMS,D_D[LOC],$A28),0))</f>
        <v>117.27</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930</v>
      </c>
      <c r="E29" s="89">
        <f ca="1">IF(ISNA($A29),"",IFERROR(SUMIFS(D_D[BL],D_D[MT],6,D_D[CAT],SMS,D_D[LOC],$A29),0))</f>
        <v>172</v>
      </c>
      <c r="F29" s="91">
        <f t="shared" ca="1" si="5"/>
        <v>0.18494623655913978</v>
      </c>
      <c r="G29" s="90">
        <f ca="1">IF(ISNA($A29),"",IFERROR(SUMIFS(D_D[ADP],D_D[MT],6,D_D[CAT],SMS,D_D[LOC],$A29),0))</f>
        <v>81.64</v>
      </c>
      <c r="H29" s="89">
        <f ca="1">IF(ISNA($A29),"",IFERROR(SUMIFS(D_D[PROD_MTD],D_D[MT],6,D_D[CAT],SMS,D_D[LOC],$A29),0))</f>
        <v>97</v>
      </c>
      <c r="I29" s="90">
        <f ca="1">IF(ISNA($A29),"",IFERROR(SUMIFS(D_D[ADCM],D_D[MT],6,D_D[CAT],SMS,D_D[LOC],$A29),0))</f>
        <v>90.72</v>
      </c>
      <c r="J29" s="89">
        <f ca="1">IF(ISNA($A29),"",IFERROR(SUMIFS(D_D[PROD_FYTD],D_D[MT],6,D_D[CAT],SMS,D_D[LOC],$A29),0))</f>
        <v>2457</v>
      </c>
      <c r="K29" s="90">
        <f ca="1">IF(ISNA($A29),"",IFERROR(SUMIFS(D_D[ADCF],D_D[MT],6,D_D[CAT],SMS,D_D[LOC],$A29),0))</f>
        <v>105.95</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474</v>
      </c>
      <c r="E30" s="89">
        <f ca="1">IF(ISNA($A30),"",IFERROR(SUMIFS(D_D[BL],D_D[MT],6,D_D[CAT],SMS,D_D[LOC],$A30),0))</f>
        <v>121</v>
      </c>
      <c r="F30" s="91">
        <f t="shared" ca="1" si="5"/>
        <v>0.25527426160337552</v>
      </c>
      <c r="G30" s="90">
        <f ca="1">IF(ISNA($A30),"",IFERROR(SUMIFS(D_D[ADP],D_D[MT],6,D_D[CAT],SMS,D_D[LOC],$A30),0))</f>
        <v>99.64</v>
      </c>
      <c r="H30" s="89">
        <f ca="1">IF(ISNA($A30),"",IFERROR(SUMIFS(D_D[PROD_MTD],D_D[MT],6,D_D[CAT],SMS,D_D[LOC],$A30),0))</f>
        <v>45</v>
      </c>
      <c r="I30" s="90">
        <f ca="1">IF(ISNA($A30),"",IFERROR(SUMIFS(D_D[ADCM],D_D[MT],6,D_D[CAT],SMS,D_D[LOC],$A30),0))</f>
        <v>92.16</v>
      </c>
      <c r="J30" s="89">
        <f ca="1">IF(ISNA($A30),"",IFERROR(SUMIFS(D_D[PROD_FYTD],D_D[MT],6,D_D[CAT],SMS,D_D[LOC],$A30),0))</f>
        <v>1193</v>
      </c>
      <c r="K30" s="90">
        <f ca="1">IF(ISNA($A30),"",IFERROR(SUMIFS(D_D[ADCF],D_D[MT],6,D_D[CAT],SMS,D_D[LOC],$A30),0))</f>
        <v>126.95</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4606</v>
      </c>
      <c r="E31" s="89">
        <f ca="1">IF(ISNA($A31),"",IFERROR(SUMIFS(D_D[BL],D_D[MT],6,D_D[CAT],SMS,D_D[LOC],$A31),0))</f>
        <v>818</v>
      </c>
      <c r="F31" s="91">
        <f t="shared" ca="1" si="5"/>
        <v>0.17759444203213201</v>
      </c>
      <c r="G31" s="90">
        <f ca="1">IF(ISNA($A31),"",IFERROR(SUMIFS(D_D[ADP],D_D[MT],6,D_D[CAT],SMS,D_D[LOC],$A31),0))</f>
        <v>84.2</v>
      </c>
      <c r="H31" s="89">
        <f ca="1">IF(ISNA($A31),"",IFERROR(SUMIFS(D_D[PROD_MTD],D_D[MT],6,D_D[CAT],SMS,D_D[LOC],$A31),0))</f>
        <v>405</v>
      </c>
      <c r="I31" s="90">
        <f ca="1">IF(ISNA($A31),"",IFERROR(SUMIFS(D_D[ADCM],D_D[MT],6,D_D[CAT],SMS,D_D[LOC],$A31),0))</f>
        <v>116.79</v>
      </c>
      <c r="J31" s="89">
        <f ca="1">IF(ISNA($A31),"",IFERROR(SUMIFS(D_D[PROD_FYTD],D_D[MT],6,D_D[CAT],SMS,D_D[LOC],$A31),0))</f>
        <v>11658</v>
      </c>
      <c r="K31" s="90">
        <f ca="1">IF(ISNA($A31),"",IFERROR(SUMIFS(D_D[ADCF],D_D[MT],6,D_D[CAT],SMS,D_D[LOC],$A31),0))</f>
        <v>108.26</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450</v>
      </c>
      <c r="D2" s="299" t="s">
        <v>805</v>
      </c>
      <c r="E2" s="300"/>
      <c r="F2" s="300"/>
      <c r="G2" s="300"/>
      <c r="H2" s="300"/>
      <c r="I2" s="306"/>
      <c r="J2" s="299" t="s">
        <v>461</v>
      </c>
      <c r="K2" s="300"/>
      <c r="L2" s="306"/>
      <c r="M2" s="6"/>
    </row>
    <row r="3" spans="1:13" ht="15" customHeight="1" x14ac:dyDescent="0.2">
      <c r="B3" s="4"/>
      <c r="C3" s="92"/>
      <c r="D3" s="296" t="s">
        <v>809</v>
      </c>
      <c r="E3" s="297"/>
      <c r="F3" s="297"/>
      <c r="G3" s="297"/>
      <c r="H3" s="297"/>
      <c r="I3" s="321"/>
      <c r="J3" s="335">
        <f>D_DT[]</f>
        <v>43624</v>
      </c>
      <c r="K3" s="322"/>
      <c r="L3" s="323"/>
      <c r="M3" s="6"/>
    </row>
    <row r="4" spans="1:13" ht="15" customHeight="1" x14ac:dyDescent="0.2">
      <c r="B4" s="4"/>
      <c r="C4" s="92"/>
      <c r="D4" s="339" t="s">
        <v>471</v>
      </c>
      <c r="E4" s="340"/>
      <c r="F4" s="340"/>
      <c r="G4" s="340"/>
      <c r="H4" s="340"/>
      <c r="I4" s="341"/>
      <c r="J4" s="163" t="s">
        <v>455</v>
      </c>
      <c r="K4" s="163"/>
      <c r="L4" s="164"/>
      <c r="M4" s="6"/>
    </row>
    <row r="5" spans="1:13" ht="15" customHeight="1" x14ac:dyDescent="0.3">
      <c r="B5" s="7"/>
      <c r="C5" s="87"/>
      <c r="D5" s="336" t="s">
        <v>454</v>
      </c>
      <c r="E5" s="337"/>
      <c r="F5" s="337"/>
      <c r="G5" s="337"/>
      <c r="H5" s="337"/>
      <c r="I5" s="338"/>
      <c r="J5" s="118"/>
      <c r="K5" s="118"/>
      <c r="L5" s="166"/>
      <c r="M5" s="71"/>
    </row>
    <row r="6" spans="1:13" ht="15" customHeight="1" x14ac:dyDescent="0.3">
      <c r="B6" s="7"/>
      <c r="C6" s="87"/>
      <c r="D6" s="336" t="s">
        <v>850</v>
      </c>
      <c r="E6" s="337"/>
      <c r="F6" s="337"/>
      <c r="G6" s="337"/>
      <c r="H6" s="337"/>
      <c r="I6" s="338"/>
      <c r="J6" s="342" t="s">
        <v>836</v>
      </c>
      <c r="K6" s="343"/>
      <c r="L6" s="344"/>
      <c r="M6" s="71"/>
    </row>
    <row r="7" spans="1:13" ht="15" customHeight="1" x14ac:dyDescent="0.2">
      <c r="B7" s="6"/>
      <c r="C7" s="9"/>
      <c r="D7" s="345" t="s">
        <v>851</v>
      </c>
      <c r="E7" s="346"/>
      <c r="F7" s="346"/>
      <c r="G7" s="346"/>
      <c r="H7" s="346"/>
      <c r="I7" s="347"/>
      <c r="J7" s="171"/>
      <c r="K7" s="167"/>
      <c r="L7" s="168"/>
      <c r="M7" s="9"/>
    </row>
    <row r="8" spans="1:13" s="86" customFormat="1" ht="15" customHeight="1" x14ac:dyDescent="0.25">
      <c r="B8" s="84"/>
      <c r="C8" s="8"/>
      <c r="D8" s="333" t="s">
        <v>472</v>
      </c>
      <c r="E8" s="334"/>
      <c r="F8" s="334"/>
      <c r="G8" s="334"/>
      <c r="H8" s="304" t="s">
        <v>480</v>
      </c>
      <c r="I8" s="304"/>
      <c r="J8" s="304"/>
      <c r="K8" s="304"/>
      <c r="L8" s="304"/>
      <c r="M8" s="85"/>
    </row>
    <row r="9" spans="1:13" s="86" customFormat="1" ht="15" customHeight="1" x14ac:dyDescent="0.25">
      <c r="B9" s="84"/>
      <c r="C9" s="119" t="s">
        <v>435</v>
      </c>
      <c r="D9" s="302" t="s">
        <v>463</v>
      </c>
      <c r="E9" s="302" t="s">
        <v>464</v>
      </c>
      <c r="F9" s="302" t="s">
        <v>465</v>
      </c>
      <c r="G9" s="313" t="s">
        <v>106</v>
      </c>
      <c r="H9" s="305" t="s">
        <v>373</v>
      </c>
      <c r="I9" s="305" t="s">
        <v>374</v>
      </c>
      <c r="J9" s="305" t="s">
        <v>375</v>
      </c>
      <c r="K9" s="305" t="s">
        <v>376</v>
      </c>
      <c r="L9" s="305" t="s">
        <v>377</v>
      </c>
      <c r="M9" s="85"/>
    </row>
    <row r="10" spans="1:13" s="86" customFormat="1" ht="15" customHeight="1" x14ac:dyDescent="0.25">
      <c r="B10" s="84"/>
      <c r="C10" s="8"/>
      <c r="D10" s="303"/>
      <c r="E10" s="303"/>
      <c r="F10" s="303"/>
      <c r="G10" s="303"/>
      <c r="H10" s="305"/>
      <c r="I10" s="305"/>
      <c r="J10" s="305"/>
      <c r="K10" s="305"/>
      <c r="L10" s="305"/>
      <c r="M10" s="85"/>
    </row>
    <row r="11" spans="1:13" s="86" customFormat="1" ht="15" customHeight="1" x14ac:dyDescent="0.25">
      <c r="B11" s="84"/>
      <c r="C11" s="8"/>
      <c r="D11" s="304"/>
      <c r="E11" s="304"/>
      <c r="F11" s="304"/>
      <c r="G11" s="304"/>
      <c r="H11" s="305"/>
      <c r="I11" s="305"/>
      <c r="J11" s="305"/>
      <c r="K11" s="305"/>
      <c r="L11" s="305"/>
      <c r="M11" s="85"/>
    </row>
    <row r="12" spans="1:13" ht="12.75" x14ac:dyDescent="0.2">
      <c r="A12" s="120">
        <v>100</v>
      </c>
      <c r="B12" s="23"/>
      <c r="C12" s="148" t="str">
        <f>Driver!$C$20&amp; " Total"</f>
        <v>USA - All Missions Total</v>
      </c>
      <c r="D12" s="153">
        <f>IF(ISNA($A12),"",IFERROR(SUMIFS(D_D[INV],D_D[MT],5,D_D[CAT],SMS, D_D[EP],-1,D_D[LOC],$A12),0))</f>
        <v>351447</v>
      </c>
      <c r="E12" s="153">
        <f>IF(ISNA($A12),"",IFERROR(SUMIFS(D_D[BL],D_D[MT],5,D_D[CAT],SMS, D_D[EP],-1,D_D[LOC],$A12),0))</f>
        <v>75988</v>
      </c>
      <c r="F12" s="154">
        <f>IF(ISNA($A12),"",IFERROR(E12/D12,0))</f>
        <v>0.21621467817338033</v>
      </c>
      <c r="G12" s="155">
        <f>IF(ISNA($A12),"",IFERROR(SUMIFS(D_D[ADP],D_D[MT],5,D_D[CAT],SMS, D_D[EP],-1,D_D[LOC],$A12),0))</f>
        <v>90.13</v>
      </c>
      <c r="H12" s="154">
        <f>IF(ISNA($A12),"",IFERROR(SUMIFS(D_D[DEV],D_D[MT],5,D_D[CAT],SMS, D_D[EP],-1,D_D[LOC],$A12)/$D12,0))</f>
        <v>0.13542867061036229</v>
      </c>
      <c r="I12" s="154">
        <f>IF(ISNA($A12),"",IFERROR(SUMIFS(D_D[EVD],D_D[MT],5,D_D[CAT],SMS, D_D[EP],-1,D_D[LOC],$A12)/$D12,0))</f>
        <v>0.78113342836900013</v>
      </c>
      <c r="J12" s="154">
        <f>IF(ISNA($A12),"",IFERROR(SUMIFS(D_D[DEC],D_D[MT],5,D_D[CAT],SMS, D_D[EP],-1,D_D[LOC],$A12)/$D12,0))</f>
        <v>5.6591747831109672E-2</v>
      </c>
      <c r="K12" s="154">
        <f>IF(ISNA($A12),"",IFERROR(SUMIFS(D_D[AWD],D_D[MT],5,D_D[CAT],SMS, D_D[EP],-1,D_D[LOC],$A12)/$D12,0))</f>
        <v>2.0116831271856071E-2</v>
      </c>
      <c r="L12" s="154">
        <f>IF(ISNA($A12),"",IFERROR(SUMIFS(D_D[AUT],D_D[MT],5,D_D[CAT],SMS, D_D[EP],-1,D_D[LOC],$A12)/$D12,0))</f>
        <v>6.7065588837008144E-3</v>
      </c>
      <c r="M12" s="6"/>
    </row>
    <row r="13" spans="1:13" ht="12.75" x14ac:dyDescent="0.2">
      <c r="A13" s="120">
        <v>499</v>
      </c>
      <c r="B13" s="23"/>
      <c r="C13" s="149" t="str">
        <f>"NWQ-"&amp;Driver!$C$20&amp; " Total"</f>
        <v>NWQ-USA - All Missions Total</v>
      </c>
      <c r="D13" s="156">
        <f>IF(ISNA($A13),"",IFERROR(SUMIFS(D_D[INV],D_D[MT],5,D_D[CAT],SMS, D_D[EP],-1,D_D[LOC],$A13),0))</f>
        <v>246742</v>
      </c>
      <c r="E13" s="156">
        <f>IF(ISNA($A13),"",IFERROR(SUMIFS(D_D[BL],D_D[MT],5,D_D[CAT],SMS, D_D[EP],-1,D_D[LOC],$A13),0))</f>
        <v>48368</v>
      </c>
      <c r="F13" s="157">
        <f t="shared" ref="F13" si="0">IF(ISNA($A13),"",IFERROR(E13/D13,0))</f>
        <v>0.19602661889747186</v>
      </c>
      <c r="G13" s="158">
        <f>IF(ISNA($A13),"",IFERROR(SUMIFS(D_D[ADP],D_D[MT],5,D_D[CAT],SMS, D_D[EP],-1,D_D[LOC],$A13),0))</f>
        <v>87.25</v>
      </c>
      <c r="H13" s="157">
        <f>IF(ISNA($A13),"",IFERROR(SUMIFS(D_D[DEV],D_D[MT],5,D_D[CAT],SMS, D_D[EP],-1,D_D[LOC],$A13)/$D13,0))</f>
        <v>0.10939767044118959</v>
      </c>
      <c r="I13" s="157">
        <f>IF(ISNA($A13),"",IFERROR(SUMIFS(D_D[EVD],D_D[MT],5,D_D[CAT],SMS, D_D[EP],-1,D_D[LOC],$A13)/$D13,0))</f>
        <v>0.87324006452083558</v>
      </c>
      <c r="J13" s="157">
        <f>IF(ISNA($A13),"",IFERROR(SUMIFS(D_D[DEC],D_D[MT],5,D_D[CAT],SMS, D_D[EP],-1,D_D[LOC],$A13)/$D13,0))</f>
        <v>1.705019818271717E-2</v>
      </c>
      <c r="K13" s="157">
        <f>IF(ISNA($A13),"",IFERROR(SUMIFS(D_D[AWD],D_D[MT],5,D_D[CAT],SMS, D_D[EP],-1,D_D[LOC],$A13)/$D13,0))</f>
        <v>3.120668552577186E-4</v>
      </c>
      <c r="L13" s="157">
        <f>IF(ISNA($A13),"",IFERROR(SUMIFS(D_D[AUT],D_D[MT],5,D_D[CAT],SMS, D_D[EP],-1,D_D[LOC],$A13)/$D13,0))</f>
        <v>0</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24171</v>
      </c>
      <c r="E14" s="159">
        <f ca="1">IF(ISNA($A14),"",IFERROR(SUMIFS(D_D[BL],D_D[MT],5,D_D[CAT],SMS, D_D[EP],-1,D_D[LOC],$A14),0))</f>
        <v>6245</v>
      </c>
      <c r="F14" s="160">
        <f t="shared" ref="F14" ca="1" si="3">IF(ISNA($A14),"",IFERROR(E14/D14,0))</f>
        <v>0.25836746514418102</v>
      </c>
      <c r="G14" s="161">
        <f ca="1">IF(ISNA($A14),"",IFERROR(SUMIFS(D_D[ADP],D_D[MT],5,D_D[CAT],SMS, D_D[EP],-1,D_D[LOC],$A14),0))</f>
        <v>100.21</v>
      </c>
      <c r="H14" s="160">
        <f ca="1">IF(ISNA($A14),"",IFERROR(SUMIFS(D_D[DEV],D_D[MT],5,D_D[CAT],SMS, D_D[EP],-1,D_D[LOC],$A14)/$D14,0))</f>
        <v>0.19548218940052128</v>
      </c>
      <c r="I14" s="160">
        <f ca="1">IF(ISNA($A14),"",IFERROR(SUMIFS(D_D[EVD],D_D[MT],5,D_D[CAT],SMS, D_D[EP],-1,D_D[LOC],$A14)/$D14,0))</f>
        <v>0.52281659840304495</v>
      </c>
      <c r="J14" s="160">
        <f ca="1">IF(ISNA($A14),"",IFERROR(SUMIFS(D_D[DEC],D_D[MT],5,D_D[CAT],SMS, D_D[EP],-1,D_D[LOC],$A14)/$D14,0))</f>
        <v>0.16114351909312813</v>
      </c>
      <c r="K14" s="160">
        <f ca="1">IF(ISNA($A14),"",IFERROR(SUMIFS(D_D[AWD],D_D[MT],5,D_D[CAT],SMS, D_D[EP],-1,D_D[LOC],$A14)/$D14,0))</f>
        <v>8.3033387116792853E-2</v>
      </c>
      <c r="L14" s="160">
        <f ca="1">IF(ISNA($A14),"",IFERROR(SUMIFS(D_D[AUT],D_D[MT],5,D_D[CAT],SMS, D_D[EP],-1,D_D[LOC],$A14)/$D14,0))</f>
        <v>3.7234702742956434E-2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840</v>
      </c>
      <c r="E15" s="159">
        <f ca="1">IF(ISNA($A15),"",IFERROR(SUMIFS(D_D[BL],D_D[MT],5,D_D[CAT],SMS, D_D[EP],-1,D_D[LOC],$A15),0))</f>
        <v>94</v>
      </c>
      <c r="F15" s="160">
        <f t="shared" ref="F15:F36" ca="1" si="5">IF(ISNA($A15),"",IFERROR(E15/D15,0))</f>
        <v>0.11190476190476191</v>
      </c>
      <c r="G15" s="161">
        <f ca="1">IF(ISNA($A15),"",IFERROR(SUMIFS(D_D[ADP],D_D[MT],5,D_D[CAT],SMS, D_D[EP],-1,D_D[LOC],$A15),0))</f>
        <v>80.760000000000005</v>
      </c>
      <c r="H15" s="160">
        <f ca="1">IF(ISNA($A15),"",IFERROR(SUMIFS(D_D[DEV],D_D[MT],5,D_D[CAT],SMS, D_D[EP],-1,D_D[LOC],$A15)/$D15,0))</f>
        <v>0.1988095238095238</v>
      </c>
      <c r="I15" s="160">
        <f ca="1">IF(ISNA($A15),"",IFERROR(SUMIFS(D_D[EVD],D_D[MT],5,D_D[CAT],SMS, D_D[EP],-1,D_D[LOC],$A15)/$D15,0))</f>
        <v>0.57857142857142863</v>
      </c>
      <c r="J15" s="160">
        <f ca="1">IF(ISNA($A15),"",IFERROR(SUMIFS(D_D[DEC],D_D[MT],5,D_D[CAT],SMS, D_D[EP],-1,D_D[LOC],$A15)/$D15,0))</f>
        <v>0.17261904761904762</v>
      </c>
      <c r="K15" s="160">
        <f ca="1">IF(ISNA($A15),"",IFERROR(SUMIFS(D_D[AWD],D_D[MT],5,D_D[CAT],SMS, D_D[EP],-1,D_D[LOC],$A15)/$D15,0))</f>
        <v>0.05</v>
      </c>
      <c r="L15" s="160">
        <f ca="1">IF(ISNA($A15),"",IFERROR(SUMIFS(D_D[AUT],D_D[MT],5,D_D[CAT],SMS, D_D[EP],-1,D_D[LOC],$A15)/$D15,0))</f>
        <v>0</v>
      </c>
      <c r="M15" s="6"/>
    </row>
    <row r="16" spans="1:13" ht="12.75" x14ac:dyDescent="0.2">
      <c r="A16" s="120" t="str">
        <f t="shared" ca="1" si="1"/>
        <v>301</v>
      </c>
      <c r="B16" s="23">
        <v>3</v>
      </c>
      <c r="C16" s="150" t="str">
        <f t="shared" ca="1" si="4"/>
        <v>Boston</v>
      </c>
      <c r="D16" s="159">
        <f ca="1">IF(ISNA($A16),"",IFERROR(SUMIFS(D_D[INV],D_D[MT],5,D_D[CAT],SMS, D_D[EP],-1,D_D[LOC],$A16),0))</f>
        <v>830</v>
      </c>
      <c r="E16" s="159">
        <f ca="1">IF(ISNA($A16),"",IFERROR(SUMIFS(D_D[BL],D_D[MT],5,D_D[CAT],SMS, D_D[EP],-1,D_D[LOC],$A16),0))</f>
        <v>169</v>
      </c>
      <c r="F16" s="160">
        <f t="shared" ca="1" si="5"/>
        <v>0.20361445783132531</v>
      </c>
      <c r="G16" s="161">
        <f ca="1">IF(ISNA($A16),"",IFERROR(SUMIFS(D_D[ADP],D_D[MT],5,D_D[CAT],SMS, D_D[EP],-1,D_D[LOC],$A16),0))</f>
        <v>95.25</v>
      </c>
      <c r="H16" s="160">
        <f ca="1">IF(ISNA($A16),"",IFERROR(SUMIFS(D_D[DEV],D_D[MT],5,D_D[CAT],SMS, D_D[EP],-1,D_D[LOC],$A16)/$D16,0))</f>
        <v>0.15301204819277109</v>
      </c>
      <c r="I16" s="160">
        <f ca="1">IF(ISNA($A16),"",IFERROR(SUMIFS(D_D[EVD],D_D[MT],5,D_D[CAT],SMS, D_D[EP],-1,D_D[LOC],$A16)/$D16,0))</f>
        <v>0.63253012048192769</v>
      </c>
      <c r="J16" s="160">
        <f ca="1">IF(ISNA($A16),"",IFERROR(SUMIFS(D_D[DEC],D_D[MT],5,D_D[CAT],SMS, D_D[EP],-1,D_D[LOC],$A16)/$D16,0))</f>
        <v>0.13493975903614458</v>
      </c>
      <c r="K16" s="160">
        <f ca="1">IF(ISNA($A16),"",IFERROR(SUMIFS(D_D[AWD],D_D[MT],5,D_D[CAT],SMS, D_D[EP],-1,D_D[LOC],$A16)/$D16,0))</f>
        <v>2.7710843373493974E-2</v>
      </c>
      <c r="L16" s="160">
        <f ca="1">IF(ISNA($A16),"",IFERROR(SUMIFS(D_D[AUT],D_D[MT],5,D_D[CAT],SMS, D_D[EP],-1,D_D[LOC],$A16)/$D16,0))</f>
        <v>5.1807228915662654E-2</v>
      </c>
      <c r="M16" s="6"/>
    </row>
    <row r="17" spans="1:13" ht="12.75" x14ac:dyDescent="0.2">
      <c r="A17" s="120" t="str">
        <f t="shared" ca="1" si="1"/>
        <v>307</v>
      </c>
      <c r="B17" s="23">
        <v>4</v>
      </c>
      <c r="C17" s="150" t="str">
        <f t="shared" ca="1" si="4"/>
        <v>Buffalo</v>
      </c>
      <c r="D17" s="159">
        <f ca="1">IF(ISNA($A17),"",IFERROR(SUMIFS(D_D[INV],D_D[MT],5,D_D[CAT],SMS, D_D[EP],-1,D_D[LOC],$A17),0))</f>
        <v>1026</v>
      </c>
      <c r="E17" s="159">
        <f ca="1">IF(ISNA($A17),"",IFERROR(SUMIFS(D_D[BL],D_D[MT],5,D_D[CAT],SMS, D_D[EP],-1,D_D[LOC],$A17),0))</f>
        <v>51</v>
      </c>
      <c r="F17" s="160">
        <f t="shared" ca="1" si="5"/>
        <v>4.9707602339181284E-2</v>
      </c>
      <c r="G17" s="161">
        <f ca="1">IF(ISNA($A17),"",IFERROR(SUMIFS(D_D[ADP],D_D[MT],5,D_D[CAT],SMS, D_D[EP],-1,D_D[LOC],$A17),0))</f>
        <v>63.85</v>
      </c>
      <c r="H17" s="160">
        <f ca="1">IF(ISNA($A17),"",IFERROR(SUMIFS(D_D[DEV],D_D[MT],5,D_D[CAT],SMS, D_D[EP],-1,D_D[LOC],$A17)/$D17,0))</f>
        <v>0.21345029239766081</v>
      </c>
      <c r="I17" s="160">
        <f ca="1">IF(ISNA($A17),"",IFERROR(SUMIFS(D_D[EVD],D_D[MT],5,D_D[CAT],SMS, D_D[EP],-1,D_D[LOC],$A17)/$D17,0))</f>
        <v>0.62475633528265107</v>
      </c>
      <c r="J17" s="160">
        <f ca="1">IF(ISNA($A17),"",IFERROR(SUMIFS(D_D[DEC],D_D[MT],5,D_D[CAT],SMS, D_D[EP],-1,D_D[LOC],$A17)/$D17,0))</f>
        <v>0.14814814814814814</v>
      </c>
      <c r="K17" s="160">
        <f ca="1">IF(ISNA($A17),"",IFERROR(SUMIFS(D_D[AWD],D_D[MT],5,D_D[CAT],SMS, D_D[EP],-1,D_D[LOC],$A17)/$D17,0))</f>
        <v>1.0721247563352826E-2</v>
      </c>
      <c r="L17" s="160">
        <f ca="1">IF(ISNA($A17),"",IFERROR(SUMIFS(D_D[AUT],D_D[MT],5,D_D[CAT],SMS, D_D[EP],-1,D_D[LOC],$A17)/$D17,0))</f>
        <v>2.9239766081871343E-3</v>
      </c>
      <c r="M17" s="6"/>
    </row>
    <row r="18" spans="1:13" ht="12.75" x14ac:dyDescent="0.2">
      <c r="A18" s="120" t="str">
        <f t="shared" ca="1" si="1"/>
        <v>328</v>
      </c>
      <c r="B18" s="23">
        <v>5</v>
      </c>
      <c r="C18" s="150" t="str">
        <f t="shared" ca="1" si="4"/>
        <v>Chicago</v>
      </c>
      <c r="D18" s="159">
        <f ca="1">IF(ISNA($A18),"",IFERROR(SUMIFS(D_D[INV],D_D[MT],5,D_D[CAT],SMS, D_D[EP],-1,D_D[LOC],$A18),0))</f>
        <v>849</v>
      </c>
      <c r="E18" s="159">
        <f ca="1">IF(ISNA($A18),"",IFERROR(SUMIFS(D_D[BL],D_D[MT],5,D_D[CAT],SMS, D_D[EP],-1,D_D[LOC],$A18),0))</f>
        <v>84</v>
      </c>
      <c r="F18" s="160">
        <f t="shared" ca="1" si="5"/>
        <v>9.8939929328621903E-2</v>
      </c>
      <c r="G18" s="161">
        <f ca="1">IF(ISNA($A18),"",IFERROR(SUMIFS(D_D[ADP],D_D[MT],5,D_D[CAT],SMS, D_D[EP],-1,D_D[LOC],$A18),0))</f>
        <v>77.95</v>
      </c>
      <c r="H18" s="160">
        <f ca="1">IF(ISNA($A18),"",IFERROR(SUMIFS(D_D[DEV],D_D[MT],5,D_D[CAT],SMS, D_D[EP],-1,D_D[LOC],$A18)/$D18,0))</f>
        <v>0.16018845700824499</v>
      </c>
      <c r="I18" s="160">
        <f ca="1">IF(ISNA($A18),"",IFERROR(SUMIFS(D_D[EVD],D_D[MT],5,D_D[CAT],SMS, D_D[EP],-1,D_D[LOC],$A18)/$D18,0))</f>
        <v>0.55830388692579502</v>
      </c>
      <c r="J18" s="160">
        <f ca="1">IF(ISNA($A18),"",IFERROR(SUMIFS(D_D[DEC],D_D[MT],5,D_D[CAT],SMS, D_D[EP],-1,D_D[LOC],$A18)/$D18,0))</f>
        <v>0.17314487632508835</v>
      </c>
      <c r="K18" s="160">
        <f ca="1">IF(ISNA($A18),"",IFERROR(SUMIFS(D_D[AWD],D_D[MT],5,D_D[CAT],SMS, D_D[EP],-1,D_D[LOC],$A18)/$D18,0))</f>
        <v>8.8339222614840993E-2</v>
      </c>
      <c r="L18" s="160">
        <f ca="1">IF(ISNA($A18),"",IFERROR(SUMIFS(D_D[AUT],D_D[MT],5,D_D[CAT],SMS, D_D[EP],-1,D_D[LOC],$A18)/$D18,0))</f>
        <v>2.0023557126030624E-2</v>
      </c>
      <c r="M18" s="6"/>
    </row>
    <row r="19" spans="1:13" ht="12.75" x14ac:dyDescent="0.2">
      <c r="A19" s="120" t="str">
        <f t="shared" ca="1" si="1"/>
        <v>325</v>
      </c>
      <c r="B19" s="23">
        <v>6</v>
      </c>
      <c r="C19" s="150" t="str">
        <f t="shared" ca="1" si="4"/>
        <v>Cleveland</v>
      </c>
      <c r="D19" s="159">
        <f ca="1">IF(ISNA($A19),"",IFERROR(SUMIFS(D_D[INV],D_D[MT],5,D_D[CAT],SMS, D_D[EP],-1,D_D[LOC],$A19),0))</f>
        <v>2512</v>
      </c>
      <c r="E19" s="159">
        <f ca="1">IF(ISNA($A19),"",IFERROR(SUMIFS(D_D[BL],D_D[MT],5,D_D[CAT],SMS, D_D[EP],-1,D_D[LOC],$A19),0))</f>
        <v>782</v>
      </c>
      <c r="F19" s="160">
        <f t="shared" ca="1" si="5"/>
        <v>0.31130573248407645</v>
      </c>
      <c r="G19" s="161">
        <f ca="1">IF(ISNA($A19),"",IFERROR(SUMIFS(D_D[ADP],D_D[MT],5,D_D[CAT],SMS, D_D[EP],-1,D_D[LOC],$A19),0))</f>
        <v>104.09</v>
      </c>
      <c r="H19" s="160">
        <f ca="1">IF(ISNA($A19),"",IFERROR(SUMIFS(D_D[DEV],D_D[MT],5,D_D[CAT],SMS, D_D[EP],-1,D_D[LOC],$A19)/$D19,0))</f>
        <v>0.19187898089171976</v>
      </c>
      <c r="I19" s="160">
        <f ca="1">IF(ISNA($A19),"",IFERROR(SUMIFS(D_D[EVD],D_D[MT],5,D_D[CAT],SMS, D_D[EP],-1,D_D[LOC],$A19)/$D19,0))</f>
        <v>0.53622611464968151</v>
      </c>
      <c r="J19" s="160">
        <f ca="1">IF(ISNA($A19),"",IFERROR(SUMIFS(D_D[DEC],D_D[MT],5,D_D[CAT],SMS, D_D[EP],-1,D_D[LOC],$A19)/$D19,0))</f>
        <v>0.13972929936305734</v>
      </c>
      <c r="K19" s="160">
        <f ca="1">IF(ISNA($A19),"",IFERROR(SUMIFS(D_D[AWD],D_D[MT],5,D_D[CAT],SMS, D_D[EP],-1,D_D[LOC],$A19)/$D19,0))</f>
        <v>6.8073248407643311E-2</v>
      </c>
      <c r="L19" s="160">
        <f ca="1">IF(ISNA($A19),"",IFERROR(SUMIFS(D_D[AUT],D_D[MT],5,D_D[CAT],SMS, D_D[EP],-1,D_D[LOC],$A19)/$D19,0))</f>
        <v>6.4092356687898089E-2</v>
      </c>
      <c r="M19" s="6"/>
    </row>
    <row r="20" spans="1:13" ht="12.75" x14ac:dyDescent="0.2">
      <c r="A20" s="120" t="str">
        <f t="shared" ca="1" si="1"/>
        <v>329</v>
      </c>
      <c r="B20" s="23">
        <v>7</v>
      </c>
      <c r="C20" s="150" t="str">
        <f t="shared" ca="1" si="4"/>
        <v>Detroit</v>
      </c>
      <c r="D20" s="159">
        <f ca="1">IF(ISNA($A20),"",IFERROR(SUMIFS(D_D[INV],D_D[MT],5,D_D[CAT],SMS, D_D[EP],-1,D_D[LOC],$A20),0))</f>
        <v>1219</v>
      </c>
      <c r="E20" s="159">
        <f ca="1">IF(ISNA($A20),"",IFERROR(SUMIFS(D_D[BL],D_D[MT],5,D_D[CAT],SMS, D_D[EP],-1,D_D[LOC],$A20),0))</f>
        <v>369</v>
      </c>
      <c r="F20" s="160">
        <f t="shared" ca="1" si="5"/>
        <v>0.30270713699753898</v>
      </c>
      <c r="G20" s="161">
        <f ca="1">IF(ISNA($A20),"",IFERROR(SUMIFS(D_D[ADP],D_D[MT],5,D_D[CAT],SMS, D_D[EP],-1,D_D[LOC],$A20),0))</f>
        <v>107.08</v>
      </c>
      <c r="H20" s="160">
        <f ca="1">IF(ISNA($A20),"",IFERROR(SUMIFS(D_D[DEV],D_D[MT],5,D_D[CAT],SMS, D_D[EP],-1,D_D[LOC],$A20)/$D20,0))</f>
        <v>0.1878589007383101</v>
      </c>
      <c r="I20" s="160">
        <f ca="1">IF(ISNA($A20),"",IFERROR(SUMIFS(D_D[EVD],D_D[MT],5,D_D[CAT],SMS, D_D[EP],-1,D_D[LOC],$A20)/$D20,0))</f>
        <v>0.59721082854799012</v>
      </c>
      <c r="J20" s="160">
        <f ca="1">IF(ISNA($A20),"",IFERROR(SUMIFS(D_D[DEC],D_D[MT],5,D_D[CAT],SMS, D_D[EP],-1,D_D[LOC],$A20)/$D20,0))</f>
        <v>0.13453650533223954</v>
      </c>
      <c r="K20" s="160">
        <f ca="1">IF(ISNA($A20),"",IFERROR(SUMIFS(D_D[AWD],D_D[MT],5,D_D[CAT],SMS, D_D[EP],-1,D_D[LOC],$A20)/$D20,0))</f>
        <v>7.9573420836751438E-2</v>
      </c>
      <c r="L20" s="160">
        <f ca="1">IF(ISNA($A20),"",IFERROR(SUMIFS(D_D[AUT],D_D[MT],5,D_D[CAT],SMS, D_D[EP],-1,D_D[LOC],$A20)/$D20,0))</f>
        <v>8.2034454470877774E-4</v>
      </c>
      <c r="M20" s="6"/>
    </row>
    <row r="21" spans="1:13" ht="12.75" x14ac:dyDescent="0.2">
      <c r="A21" s="120" t="str">
        <f t="shared" ca="1" si="1"/>
        <v>308</v>
      </c>
      <c r="B21" s="23">
        <v>8</v>
      </c>
      <c r="C21" s="150" t="str">
        <f t="shared" ca="1" si="4"/>
        <v>Hartford</v>
      </c>
      <c r="D21" s="159">
        <f ca="1">IF(ISNA($A21),"",IFERROR(SUMIFS(D_D[INV],D_D[MT],5,D_D[CAT],SMS, D_D[EP],-1,D_D[LOC],$A21),0))</f>
        <v>821</v>
      </c>
      <c r="E21" s="159">
        <f ca="1">IF(ISNA($A21),"",IFERROR(SUMIFS(D_D[BL],D_D[MT],5,D_D[CAT],SMS, D_D[EP],-1,D_D[LOC],$A21),0))</f>
        <v>31</v>
      </c>
      <c r="F21" s="160">
        <f t="shared" ca="1" si="5"/>
        <v>3.7758830694275276E-2</v>
      </c>
      <c r="G21" s="161">
        <f ca="1">IF(ISNA($A21),"",IFERROR(SUMIFS(D_D[ADP],D_D[MT],5,D_D[CAT],SMS, D_D[EP],-1,D_D[LOC],$A21),0))</f>
        <v>71.48</v>
      </c>
      <c r="H21" s="160">
        <f ca="1">IF(ISNA($A21),"",IFERROR(SUMIFS(D_D[DEV],D_D[MT],5,D_D[CAT],SMS, D_D[EP],-1,D_D[LOC],$A21)/$D21,0))</f>
        <v>0.14738124238733252</v>
      </c>
      <c r="I21" s="160">
        <f ca="1">IF(ISNA($A21),"",IFERROR(SUMIFS(D_D[EVD],D_D[MT],5,D_D[CAT],SMS, D_D[EP],-1,D_D[LOC],$A21)/$D21,0))</f>
        <v>0.55907429963459199</v>
      </c>
      <c r="J21" s="160">
        <f ca="1">IF(ISNA($A21),"",IFERROR(SUMIFS(D_D[DEC],D_D[MT],5,D_D[CAT],SMS, D_D[EP],-1,D_D[LOC],$A21)/$D21,0))</f>
        <v>0.1900121802679659</v>
      </c>
      <c r="K21" s="160">
        <f ca="1">IF(ISNA($A21),"",IFERROR(SUMIFS(D_D[AWD],D_D[MT],5,D_D[CAT],SMS, D_D[EP],-1,D_D[LOC],$A21)/$D21,0))</f>
        <v>6.8209500609013402E-2</v>
      </c>
      <c r="L21" s="160">
        <f ca="1">IF(ISNA($A21),"",IFERROR(SUMIFS(D_D[AUT],D_D[MT],5,D_D[CAT],SMS, D_D[EP],-1,D_D[LOC],$A21)/$D21,0))</f>
        <v>3.5322777101096221E-2</v>
      </c>
      <c r="M21" s="6"/>
    </row>
    <row r="22" spans="1:13" ht="12.75" x14ac:dyDescent="0.2">
      <c r="A22" s="120" t="str">
        <f t="shared" ca="1" si="1"/>
        <v>326</v>
      </c>
      <c r="B22" s="23">
        <v>9</v>
      </c>
      <c r="C22" s="150" t="str">
        <f t="shared" ca="1" si="4"/>
        <v>Indianapolis</v>
      </c>
      <c r="D22" s="159">
        <f ca="1">IF(ISNA($A22),"",IFERROR(SUMIFS(D_D[INV],D_D[MT],5,D_D[CAT],SMS, D_D[EP],-1,D_D[LOC],$A22),0))</f>
        <v>1239</v>
      </c>
      <c r="E22" s="159">
        <f ca="1">IF(ISNA($A22),"",IFERROR(SUMIFS(D_D[BL],D_D[MT],5,D_D[CAT],SMS, D_D[EP],-1,D_D[LOC],$A22),0))</f>
        <v>350</v>
      </c>
      <c r="F22" s="160">
        <f t="shared" ca="1" si="5"/>
        <v>0.2824858757062147</v>
      </c>
      <c r="G22" s="161">
        <f ca="1">IF(ISNA($A22),"",IFERROR(SUMIFS(D_D[ADP],D_D[MT],5,D_D[CAT],SMS, D_D[EP],-1,D_D[LOC],$A22),0))</f>
        <v>101.82</v>
      </c>
      <c r="H22" s="160">
        <f ca="1">IF(ISNA($A22),"",IFERROR(SUMIFS(D_D[DEV],D_D[MT],5,D_D[CAT],SMS, D_D[EP],-1,D_D[LOC],$A22)/$D22,0))</f>
        <v>0.18886198547215496</v>
      </c>
      <c r="I22" s="160">
        <f ca="1">IF(ISNA($A22),"",IFERROR(SUMIFS(D_D[EVD],D_D[MT],5,D_D[CAT],SMS, D_D[EP],-1,D_D[LOC],$A22)/$D22,0))</f>
        <v>0.64003228410008073</v>
      </c>
      <c r="J22" s="160">
        <f ca="1">IF(ISNA($A22),"",IFERROR(SUMIFS(D_D[DEC],D_D[MT],5,D_D[CAT],SMS, D_D[EP],-1,D_D[LOC],$A22)/$D22,0))</f>
        <v>0.15012106537530268</v>
      </c>
      <c r="K22" s="160">
        <f ca="1">IF(ISNA($A22),"",IFERROR(SUMIFS(D_D[AWD],D_D[MT],5,D_D[CAT],SMS, D_D[EP],-1,D_D[LOC],$A22)/$D22,0))</f>
        <v>2.0177562550443905E-2</v>
      </c>
      <c r="L22" s="160">
        <f ca="1">IF(ISNA($A22),"",IFERROR(SUMIFS(D_D[AUT],D_D[MT],5,D_D[CAT],SMS, D_D[EP],-1,D_D[LOC],$A22)/$D22,0))</f>
        <v>8.0710250201775622E-4</v>
      </c>
      <c r="M22" s="6"/>
    </row>
    <row r="23" spans="1:13" ht="12.75" x14ac:dyDescent="0.2">
      <c r="A23" s="120" t="str">
        <f t="shared" ca="1" si="1"/>
        <v>373</v>
      </c>
      <c r="B23" s="23">
        <v>10</v>
      </c>
      <c r="C23" s="150" t="str">
        <f t="shared" ca="1" si="4"/>
        <v>Manchester</v>
      </c>
      <c r="D23" s="159">
        <f ca="1">IF(ISNA($A23),"",IFERROR(SUMIFS(D_D[INV],D_D[MT],5,D_D[CAT],SMS, D_D[EP],-1,D_D[LOC],$A23),0))</f>
        <v>328</v>
      </c>
      <c r="E23" s="159">
        <f ca="1">IF(ISNA($A23),"",IFERROR(SUMIFS(D_D[BL],D_D[MT],5,D_D[CAT],SMS, D_D[EP],-1,D_D[LOC],$A23),0))</f>
        <v>12</v>
      </c>
      <c r="F23" s="160">
        <f t="shared" ca="1" si="5"/>
        <v>3.6585365853658534E-2</v>
      </c>
      <c r="G23" s="161">
        <f ca="1">IF(ISNA($A23),"",IFERROR(SUMIFS(D_D[ADP],D_D[MT],5,D_D[CAT],SMS, D_D[EP],-1,D_D[LOC],$A23),0))</f>
        <v>76.3</v>
      </c>
      <c r="H23" s="160">
        <f ca="1">IF(ISNA($A23),"",IFERROR(SUMIFS(D_D[DEV],D_D[MT],5,D_D[CAT],SMS, D_D[EP],-1,D_D[LOC],$A23)/$D23,0))</f>
        <v>0.13414634146341464</v>
      </c>
      <c r="I23" s="160">
        <f ca="1">IF(ISNA($A23),"",IFERROR(SUMIFS(D_D[EVD],D_D[MT],5,D_D[CAT],SMS, D_D[EP],-1,D_D[LOC],$A23)/$D23,0))</f>
        <v>0.63414634146341464</v>
      </c>
      <c r="J23" s="160">
        <f ca="1">IF(ISNA($A23),"",IFERROR(SUMIFS(D_D[DEC],D_D[MT],5,D_D[CAT],SMS, D_D[EP],-1,D_D[LOC],$A23)/$D23,0))</f>
        <v>0.14329268292682926</v>
      </c>
      <c r="K23" s="160">
        <f ca="1">IF(ISNA($A23),"",IFERROR(SUMIFS(D_D[AWD],D_D[MT],5,D_D[CAT],SMS, D_D[EP],-1,D_D[LOC],$A23)/$D23,0))</f>
        <v>8.5365853658536592E-2</v>
      </c>
      <c r="L23" s="160">
        <f ca="1">IF(ISNA($A23),"",IFERROR(SUMIFS(D_D[AUT],D_D[MT],5,D_D[CAT],SMS, D_D[EP],-1,D_D[LOC],$A23)/$D23,0))</f>
        <v>3.0487804878048782E-3</v>
      </c>
      <c r="M23" s="6"/>
    </row>
    <row r="24" spans="1:13" ht="12.75" x14ac:dyDescent="0.2">
      <c r="A24" s="120" t="str">
        <f t="shared" ca="1" si="1"/>
        <v>330</v>
      </c>
      <c r="B24" s="23">
        <v>11</v>
      </c>
      <c r="C24" s="150" t="str">
        <f t="shared" ca="1" si="4"/>
        <v>Milwaukee</v>
      </c>
      <c r="D24" s="159">
        <f ca="1">IF(ISNA($A24),"",IFERROR(SUMIFS(D_D[INV],D_D[MT],5,D_D[CAT],SMS, D_D[EP],-1,D_D[LOC],$A24),0))</f>
        <v>3411</v>
      </c>
      <c r="E24" s="159">
        <f ca="1">IF(ISNA($A24),"",IFERROR(SUMIFS(D_D[BL],D_D[MT],5,D_D[CAT],SMS, D_D[EP],-1,D_D[LOC],$A24),0))</f>
        <v>1301</v>
      </c>
      <c r="F24" s="160">
        <f t="shared" ca="1" si="5"/>
        <v>0.38141307534447377</v>
      </c>
      <c r="G24" s="161">
        <f ca="1">IF(ISNA($A24),"",IFERROR(SUMIFS(D_D[ADP],D_D[MT],5,D_D[CAT],SMS, D_D[EP],-1,D_D[LOC],$A24),0))</f>
        <v>121.15</v>
      </c>
      <c r="H24" s="160">
        <f ca="1">IF(ISNA($A24),"",IFERROR(SUMIFS(D_D[DEV],D_D[MT],5,D_D[CAT],SMS, D_D[EP],-1,D_D[LOC],$A24)/$D24,0))</f>
        <v>0.31134564643799473</v>
      </c>
      <c r="I24" s="160">
        <f ca="1">IF(ISNA($A24),"",IFERROR(SUMIFS(D_D[EVD],D_D[MT],5,D_D[CAT],SMS, D_D[EP],-1,D_D[LOC],$A24)/$D24,0))</f>
        <v>0.44854881266490765</v>
      </c>
      <c r="J24" s="160">
        <f ca="1">IF(ISNA($A24),"",IFERROR(SUMIFS(D_D[DEC],D_D[MT],5,D_D[CAT],SMS, D_D[EP],-1,D_D[LOC],$A24)/$D24,0))</f>
        <v>9.1468777484608618E-2</v>
      </c>
      <c r="K24" s="160">
        <f ca="1">IF(ISNA($A24),"",IFERROR(SUMIFS(D_D[AWD],D_D[MT],5,D_D[CAT],SMS, D_D[EP],-1,D_D[LOC],$A24)/$D24,0))</f>
        <v>0.12107886250366462</v>
      </c>
      <c r="L24" s="160">
        <f ca="1">IF(ISNA($A24),"",IFERROR(SUMIFS(D_D[AUT],D_D[MT],5,D_D[CAT],SMS, D_D[EP],-1,D_D[LOC],$A24)/$D24,0))</f>
        <v>2.7557900908824391E-2</v>
      </c>
      <c r="M24" s="6"/>
    </row>
    <row r="25" spans="1:13" ht="12.75" x14ac:dyDescent="0.2">
      <c r="A25" s="120" t="str">
        <f t="shared" ca="1" si="1"/>
        <v>306</v>
      </c>
      <c r="B25" s="23">
        <v>12</v>
      </c>
      <c r="C25" s="150" t="str">
        <f t="shared" ca="1" si="4"/>
        <v>New York</v>
      </c>
      <c r="D25" s="159">
        <f ca="1">IF(ISNA($A25),"",IFERROR(SUMIFS(D_D[INV],D_D[MT],5,D_D[CAT],SMS, D_D[EP],-1,D_D[LOC],$A25),0))</f>
        <v>756</v>
      </c>
      <c r="E25" s="159">
        <f ca="1">IF(ISNA($A25),"",IFERROR(SUMIFS(D_D[BL],D_D[MT],5,D_D[CAT],SMS, D_D[EP],-1,D_D[LOC],$A25),0))</f>
        <v>177</v>
      </c>
      <c r="F25" s="160">
        <f t="shared" ca="1" si="5"/>
        <v>0.23412698412698413</v>
      </c>
      <c r="G25" s="161">
        <f ca="1">IF(ISNA($A25),"",IFERROR(SUMIFS(D_D[ADP],D_D[MT],5,D_D[CAT],SMS, D_D[EP],-1,D_D[LOC],$A25),0))</f>
        <v>99.71</v>
      </c>
      <c r="H25" s="160">
        <f ca="1">IF(ISNA($A25),"",IFERROR(SUMIFS(D_D[DEV],D_D[MT],5,D_D[CAT],SMS, D_D[EP],-1,D_D[LOC],$A25)/$D25,0))</f>
        <v>0.15343915343915343</v>
      </c>
      <c r="I25" s="160">
        <f ca="1">IF(ISNA($A25),"",IFERROR(SUMIFS(D_D[EVD],D_D[MT],5,D_D[CAT],SMS, D_D[EP],-1,D_D[LOC],$A25)/$D25,0))</f>
        <v>0.55158730158730163</v>
      </c>
      <c r="J25" s="160">
        <f ca="1">IF(ISNA($A25),"",IFERROR(SUMIFS(D_D[DEC],D_D[MT],5,D_D[CAT],SMS, D_D[EP],-1,D_D[LOC],$A25)/$D25,0))</f>
        <v>0.1984126984126984</v>
      </c>
      <c r="K25" s="160">
        <f ca="1">IF(ISNA($A25),"",IFERROR(SUMIFS(D_D[AWD],D_D[MT],5,D_D[CAT],SMS, D_D[EP],-1,D_D[LOC],$A25)/$D25,0))</f>
        <v>8.9947089947089942E-2</v>
      </c>
      <c r="L25" s="160">
        <f ca="1">IF(ISNA($A25),"",IFERROR(SUMIFS(D_D[AUT],D_D[MT],5,D_D[CAT],SMS, D_D[EP],-1,D_D[LOC],$A25)/$D25,0))</f>
        <v>6.6137566137566134E-3</v>
      </c>
      <c r="M25" s="6"/>
    </row>
    <row r="26" spans="1:13" ht="12.75" x14ac:dyDescent="0.2">
      <c r="A26" s="120" t="str">
        <f t="shared" ca="1" si="1"/>
        <v>309</v>
      </c>
      <c r="B26" s="23">
        <v>13</v>
      </c>
      <c r="C26" s="150" t="str">
        <f t="shared" ca="1" si="4"/>
        <v>Newark</v>
      </c>
      <c r="D26" s="159">
        <f ca="1">IF(ISNA($A26),"",IFERROR(SUMIFS(D_D[INV],D_D[MT],5,D_D[CAT],SMS, D_D[EP],-1,D_D[LOC],$A26),0))</f>
        <v>282</v>
      </c>
      <c r="E26" s="159">
        <f ca="1">IF(ISNA($A26),"",IFERROR(SUMIFS(D_D[BL],D_D[MT],5,D_D[CAT],SMS, D_D[EP],-1,D_D[LOC],$A26),0))</f>
        <v>10</v>
      </c>
      <c r="F26" s="160">
        <f t="shared" ca="1" si="5"/>
        <v>3.5460992907801421E-2</v>
      </c>
      <c r="G26" s="161">
        <f ca="1">IF(ISNA($A26),"",IFERROR(SUMIFS(D_D[ADP],D_D[MT],5,D_D[CAT],SMS, D_D[EP],-1,D_D[LOC],$A26),0))</f>
        <v>67.239999999999995</v>
      </c>
      <c r="H26" s="160">
        <f ca="1">IF(ISNA($A26),"",IFERROR(SUMIFS(D_D[DEV],D_D[MT],5,D_D[CAT],SMS, D_D[EP],-1,D_D[LOC],$A26)/$D26,0))</f>
        <v>3.5460992907801421E-2</v>
      </c>
      <c r="I26" s="160">
        <f ca="1">IF(ISNA($A26),"",IFERROR(SUMIFS(D_D[EVD],D_D[MT],5,D_D[CAT],SMS, D_D[EP],-1,D_D[LOC],$A26)/$D26,0))</f>
        <v>0.75177304964539005</v>
      </c>
      <c r="J26" s="160">
        <f ca="1">IF(ISNA($A26),"",IFERROR(SUMIFS(D_D[DEC],D_D[MT],5,D_D[CAT],SMS, D_D[EP],-1,D_D[LOC],$A26)/$D26,0))</f>
        <v>0.11702127659574468</v>
      </c>
      <c r="K26" s="160">
        <f ca="1">IF(ISNA($A26),"",IFERROR(SUMIFS(D_D[AWD],D_D[MT],5,D_D[CAT],SMS, D_D[EP],-1,D_D[LOC],$A26)/$D26,0))</f>
        <v>1.7730496453900711E-2</v>
      </c>
      <c r="L26" s="160">
        <f ca="1">IF(ISNA($A26),"",IFERROR(SUMIFS(D_D[AUT],D_D[MT],5,D_D[CAT],SMS, D_D[EP],-1,D_D[LOC],$A26)/$D26,0))</f>
        <v>7.8014184397163122E-2</v>
      </c>
      <c r="M26" s="6"/>
    </row>
    <row r="27" spans="1:13" ht="12.75" x14ac:dyDescent="0.2">
      <c r="A27" s="120" t="str">
        <f t="shared" ca="1" si="1"/>
        <v>310</v>
      </c>
      <c r="B27" s="23">
        <v>14</v>
      </c>
      <c r="C27" s="150" t="str">
        <f t="shared" ca="1" si="4"/>
        <v>Philadelphia</v>
      </c>
      <c r="D27" s="159">
        <f ca="1">IF(ISNA($A27),"",IFERROR(SUMIFS(D_D[INV],D_D[MT],5,D_D[CAT],SMS, D_D[EP],-1,D_D[LOC],$A27),0))</f>
        <v>4409</v>
      </c>
      <c r="E27" s="159">
        <f ca="1">IF(ISNA($A27),"",IFERROR(SUMIFS(D_D[BL],D_D[MT],5,D_D[CAT],SMS, D_D[EP],-1,D_D[LOC],$A27),0))</f>
        <v>1534</v>
      </c>
      <c r="F27" s="160">
        <f t="shared" ca="1" si="5"/>
        <v>0.34792469947833976</v>
      </c>
      <c r="G27" s="161">
        <f ca="1">IF(ISNA($A27),"",IFERROR(SUMIFS(D_D[ADP],D_D[MT],5,D_D[CAT],SMS, D_D[EP],-1,D_D[LOC],$A27),0))</f>
        <v>118.59</v>
      </c>
      <c r="H27" s="160">
        <f ca="1">IF(ISNA($A27),"",IFERROR(SUMIFS(D_D[DEV],D_D[MT],5,D_D[CAT],SMS, D_D[EP],-1,D_D[LOC],$A27)/$D27,0))</f>
        <v>0.21841687457473349</v>
      </c>
      <c r="I27" s="160">
        <f ca="1">IF(ISNA($A27),"",IFERROR(SUMIFS(D_D[EVD],D_D[MT],5,D_D[CAT],SMS, D_D[EP],-1,D_D[LOC],$A27)/$D27,0))</f>
        <v>0.41959628033567703</v>
      </c>
      <c r="J27" s="160">
        <f ca="1">IF(ISNA($A27),"",IFERROR(SUMIFS(D_D[DEC],D_D[MT],5,D_D[CAT],SMS, D_D[EP],-1,D_D[LOC],$A27)/$D27,0))</f>
        <v>0.14243592651394874</v>
      </c>
      <c r="K27" s="160">
        <f ca="1">IF(ISNA($A27),"",IFERROR(SUMIFS(D_D[AWD],D_D[MT],5,D_D[CAT],SMS, D_D[EP],-1,D_D[LOC],$A27)/$D27,0))</f>
        <v>0.16284871853027896</v>
      </c>
      <c r="L27" s="160">
        <f ca="1">IF(ISNA($A27),"",IFERROR(SUMIFS(D_D[AUT],D_D[MT],5,D_D[CAT],SMS, D_D[EP],-1,D_D[LOC],$A27)/$D27,0))</f>
        <v>5.534134724427308E-2</v>
      </c>
      <c r="M27" s="6"/>
    </row>
    <row r="28" spans="1:13" ht="12.75" x14ac:dyDescent="0.2">
      <c r="A28" s="120" t="str">
        <f t="shared" ca="1" si="1"/>
        <v>311</v>
      </c>
      <c r="B28" s="23">
        <v>15</v>
      </c>
      <c r="C28" s="150" t="str">
        <f t="shared" ca="1" si="4"/>
        <v>Pittsburgh</v>
      </c>
      <c r="D28" s="159">
        <f ca="1">IF(ISNA($A28),"",IFERROR(SUMIFS(D_D[INV],D_D[MT],5,D_D[CAT],SMS, D_D[EP],-1,D_D[LOC],$A28),0))</f>
        <v>531</v>
      </c>
      <c r="E28" s="159">
        <f ca="1">IF(ISNA($A28),"",IFERROR(SUMIFS(D_D[BL],D_D[MT],5,D_D[CAT],SMS, D_D[EP],-1,D_D[LOC],$A28),0))</f>
        <v>177</v>
      </c>
      <c r="F28" s="160">
        <f t="shared" ca="1" si="5"/>
        <v>0.33333333333333331</v>
      </c>
      <c r="G28" s="161">
        <f ca="1">IF(ISNA($A28),"",IFERROR(SUMIFS(D_D[ADP],D_D[MT],5,D_D[CAT],SMS, D_D[EP],-1,D_D[LOC],$A28),0))</f>
        <v>99.67</v>
      </c>
      <c r="H28" s="160">
        <f ca="1">IF(ISNA($A28),"",IFERROR(SUMIFS(D_D[DEV],D_D[MT],5,D_D[CAT],SMS, D_D[EP],-1,D_D[LOC],$A28)/$D28,0))</f>
        <v>0.13935969868173259</v>
      </c>
      <c r="I28" s="160">
        <f ca="1">IF(ISNA($A28),"",IFERROR(SUMIFS(D_D[EVD],D_D[MT],5,D_D[CAT],SMS, D_D[EP],-1,D_D[LOC],$A28)/$D28,0))</f>
        <v>0.53107344632768361</v>
      </c>
      <c r="J28" s="160">
        <f ca="1">IF(ISNA($A28),"",IFERROR(SUMIFS(D_D[DEC],D_D[MT],5,D_D[CAT],SMS, D_D[EP],-1,D_D[LOC],$A28)/$D28,0))</f>
        <v>0.25423728813559321</v>
      </c>
      <c r="K28" s="160">
        <f ca="1">IF(ISNA($A28),"",IFERROR(SUMIFS(D_D[AWD],D_D[MT],5,D_D[CAT],SMS, D_D[EP],-1,D_D[LOC],$A28)/$D28,0))</f>
        <v>2.4482109227871938E-2</v>
      </c>
      <c r="L28" s="160">
        <f ca="1">IF(ISNA($A28),"",IFERROR(SUMIFS(D_D[AUT],D_D[MT],5,D_D[CAT],SMS, D_D[EP],-1,D_D[LOC],$A28)/$D28,0))</f>
        <v>5.0847457627118647E-2</v>
      </c>
      <c r="M28" s="6"/>
    </row>
    <row r="29" spans="1:13" ht="12.75" x14ac:dyDescent="0.2">
      <c r="A29" s="120" t="str">
        <f t="shared" ca="1" si="1"/>
        <v>304</v>
      </c>
      <c r="B29" s="23">
        <v>16</v>
      </c>
      <c r="C29" s="150" t="str">
        <f t="shared" ca="1" si="4"/>
        <v>Providence</v>
      </c>
      <c r="D29" s="159">
        <f ca="1">IF(ISNA($A29),"",IFERROR(SUMIFS(D_D[INV],D_D[MT],5,D_D[CAT],SMS, D_D[EP],-1,D_D[LOC],$A29),0))</f>
        <v>1631</v>
      </c>
      <c r="E29" s="159">
        <f ca="1">IF(ISNA($A29),"",IFERROR(SUMIFS(D_D[BL],D_D[MT],5,D_D[CAT],SMS, D_D[EP],-1,D_D[LOC],$A29),0))</f>
        <v>354</v>
      </c>
      <c r="F29" s="160">
        <f t="shared" ca="1" si="5"/>
        <v>0.21704475781729002</v>
      </c>
      <c r="G29" s="161">
        <f ca="1">IF(ISNA($A29),"",IFERROR(SUMIFS(D_D[ADP],D_D[MT],5,D_D[CAT],SMS, D_D[EP],-1,D_D[LOC],$A29),0))</f>
        <v>82.59</v>
      </c>
      <c r="H29" s="160">
        <f ca="1">IF(ISNA($A29),"",IFERROR(SUMIFS(D_D[DEV],D_D[MT],5,D_D[CAT],SMS, D_D[EP],-1,D_D[LOC],$A29)/$D29,0))</f>
        <v>0.12936848559166156</v>
      </c>
      <c r="I29" s="160">
        <f ca="1">IF(ISNA($A29),"",IFERROR(SUMIFS(D_D[EVD],D_D[MT],5,D_D[CAT],SMS, D_D[EP],-1,D_D[LOC],$A29)/$D29,0))</f>
        <v>0.45432250153280196</v>
      </c>
      <c r="J29" s="160">
        <f ca="1">IF(ISNA($A29),"",IFERROR(SUMIFS(D_D[DEC],D_D[MT],5,D_D[CAT],SMS, D_D[EP],-1,D_D[LOC],$A29)/$D29,0))</f>
        <v>0.32004904966278358</v>
      </c>
      <c r="K29" s="160">
        <f ca="1">IF(ISNA($A29),"",IFERROR(SUMIFS(D_D[AWD],D_D[MT],5,D_D[CAT],SMS, D_D[EP],-1,D_D[LOC],$A29)/$D29,0))</f>
        <v>4.5984058859595341E-2</v>
      </c>
      <c r="L29" s="160">
        <f ca="1">IF(ISNA($A29),"",IFERROR(SUMIFS(D_D[AUT],D_D[MT],5,D_D[CAT],SMS, D_D[EP],-1,D_D[LOC],$A29)/$D29,0))</f>
        <v>4.966278356836297E-2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1712</v>
      </c>
      <c r="E31" s="159">
        <f ca="1">IF(ISNA($A31),"",IFERROR(SUMIFS(D_D[BL],D_D[MT],5,D_D[CAT],SMS, D_D[EP],-1,D_D[LOC],$A31),0))</f>
        <v>295</v>
      </c>
      <c r="F31" s="160">
        <f t="shared" ca="1" si="5"/>
        <v>0.17231308411214954</v>
      </c>
      <c r="G31" s="161">
        <f ca="1">IF(ISNA($A31),"",IFERROR(SUMIFS(D_D[ADP],D_D[MT],5,D_D[CAT],SMS, D_D[EP],-1,D_D[LOC],$A31),0))</f>
        <v>84.34</v>
      </c>
      <c r="H31" s="160">
        <f ca="1">IF(ISNA($A31),"",IFERROR(SUMIFS(D_D[DEV],D_D[MT],5,D_D[CAT],SMS, D_D[EP],-1,D_D[LOC],$A31)/$D31,0))</f>
        <v>0.15712616822429906</v>
      </c>
      <c r="I31" s="160">
        <f ca="1">IF(ISNA($A31),"",IFERROR(SUMIFS(D_D[EVD],D_D[MT],5,D_D[CAT],SMS, D_D[EP],-1,D_D[LOC],$A31)/$D31,0))</f>
        <v>0.50759345794392519</v>
      </c>
      <c r="J31" s="160">
        <f ca="1">IF(ISNA($A31),"",IFERROR(SUMIFS(D_D[DEC],D_D[MT],5,D_D[CAT],SMS, D_D[EP],-1,D_D[LOC],$A31)/$D31,0))</f>
        <v>0.19918224299065421</v>
      </c>
      <c r="K31" s="160">
        <f ca="1">IF(ISNA($A31),"",IFERROR(SUMIFS(D_D[AWD],D_D[MT],5,D_D[CAT],SMS, D_D[EP],-1,D_D[LOC],$A31)/$D31,0))</f>
        <v>6.0747663551401869E-2</v>
      </c>
      <c r="L31" s="160">
        <f ca="1">IF(ISNA($A31),"",IFERROR(SUMIFS(D_D[AUT],D_D[MT],5,D_D[CAT],SMS, D_D[EP],-1,D_D[LOC],$A31)/$D31,0))</f>
        <v>7.5350467289719628E-2</v>
      </c>
      <c r="M31" s="6"/>
    </row>
    <row r="32" spans="1:13" ht="12.75" x14ac:dyDescent="0.2">
      <c r="A32" s="120" t="str">
        <f t="shared" ca="1" si="1"/>
        <v>402</v>
      </c>
      <c r="B32" s="23">
        <v>19</v>
      </c>
      <c r="C32" s="150" t="str">
        <f t="shared" ca="1" si="4"/>
        <v>Togus</v>
      </c>
      <c r="D32" s="159">
        <f ca="1">IF(ISNA($A32),"",IFERROR(SUMIFS(D_D[INV],D_D[MT],5,D_D[CAT],SMS, D_D[EP],-1,D_D[LOC],$A32),0))</f>
        <v>1363</v>
      </c>
      <c r="E32" s="159">
        <f ca="1">IF(ISNA($A32),"",IFERROR(SUMIFS(D_D[BL],D_D[MT],5,D_D[CAT],SMS, D_D[EP],-1,D_D[LOC],$A32),0))</f>
        <v>409</v>
      </c>
      <c r="F32" s="160">
        <f t="shared" ca="1" si="5"/>
        <v>0.30007336757153336</v>
      </c>
      <c r="G32" s="161">
        <f ca="1">IF(ISNA($A32),"",IFERROR(SUMIFS(D_D[ADP],D_D[MT],5,D_D[CAT],SMS, D_D[EP],-1,D_D[LOC],$A32),0))</f>
        <v>108.55</v>
      </c>
      <c r="H32" s="160">
        <f ca="1">IF(ISNA($A32),"",IFERROR(SUMIFS(D_D[DEV],D_D[MT],5,D_D[CAT],SMS, D_D[EP],-1,D_D[LOC],$A32)/$D32,0))</f>
        <v>0.15480557593543653</v>
      </c>
      <c r="I32" s="160">
        <f ca="1">IF(ISNA($A32),"",IFERROR(SUMIFS(D_D[EVD],D_D[MT],5,D_D[CAT],SMS, D_D[EP],-1,D_D[LOC],$A32)/$D32,0))</f>
        <v>0.62289068231841527</v>
      </c>
      <c r="J32" s="160">
        <f ca="1">IF(ISNA($A32),"",IFERROR(SUMIFS(D_D[DEC],D_D[MT],5,D_D[CAT],SMS, D_D[EP],-1,D_D[LOC],$A32)/$D32,0))</f>
        <v>0.16067498165810712</v>
      </c>
      <c r="K32" s="160">
        <f ca="1">IF(ISNA($A32),"",IFERROR(SUMIFS(D_D[AWD],D_D[MT],5,D_D[CAT],SMS, D_D[EP],-1,D_D[LOC],$A32)/$D32,0))</f>
        <v>3.2281731474688186E-2</v>
      </c>
      <c r="L32" s="160">
        <f ca="1">IF(ISNA($A32),"",IFERROR(SUMIFS(D_D[AUT],D_D[MT],5,D_D[CAT],SMS, D_D[EP],-1,D_D[LOC],$A32)/$D32,0))</f>
        <v>2.9347028613352897E-2</v>
      </c>
      <c r="M32" s="6"/>
    </row>
    <row r="33" spans="1:13" ht="12.75" x14ac:dyDescent="0.2">
      <c r="A33" s="120" t="str">
        <f t="shared" ca="1" si="1"/>
        <v>372</v>
      </c>
      <c r="B33" s="23">
        <v>20</v>
      </c>
      <c r="C33" s="150" t="str">
        <f t="shared" ca="1" si="4"/>
        <v>Washington</v>
      </c>
      <c r="D33" s="159">
        <f ca="1">IF(ISNA($A33),"",IFERROR(SUMIFS(D_D[INV],D_D[MT],5,D_D[CAT],SMS, D_D[EP],-1,D_D[LOC],$A33),0))</f>
        <v>5</v>
      </c>
      <c r="E33" s="159">
        <f ca="1">IF(ISNA($A33),"",IFERROR(SUMIFS(D_D[BL],D_D[MT],5,D_D[CAT],SMS, D_D[EP],-1,D_D[LOC],$A33),0))</f>
        <v>4</v>
      </c>
      <c r="F33" s="160">
        <f t="shared" ca="1" si="5"/>
        <v>0.8</v>
      </c>
      <c r="G33" s="161">
        <f ca="1">IF(ISNA($A33),"",IFERROR(SUMIFS(D_D[ADP],D_D[MT],5,D_D[CAT],SMS, D_D[EP],-1,D_D[LOC],$A33),0))</f>
        <v>132.4</v>
      </c>
      <c r="H33" s="160">
        <f ca="1">IF(ISNA($A33),"",IFERROR(SUMIFS(D_D[DEV],D_D[MT],5,D_D[CAT],SMS, D_D[EP],-1,D_D[LOC],$A33)/$D33,0))</f>
        <v>0</v>
      </c>
      <c r="I33" s="160">
        <f ca="1">IF(ISNA($A33),"",IFERROR(SUMIFS(D_D[EVD],D_D[MT],5,D_D[CAT],SMS, D_D[EP],-1,D_D[LOC],$A33)/$D33,0))</f>
        <v>0.6</v>
      </c>
      <c r="J33" s="160">
        <f ca="1">IF(ISNA($A33),"",IFERROR(SUMIFS(D_D[DEC],D_D[MT],5,D_D[CAT],SMS, D_D[EP],-1,D_D[LOC],$A33)/$D33,0))</f>
        <v>0.4</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198</v>
      </c>
      <c r="E34" s="159">
        <f ca="1">IF(ISNA($A34),"",IFERROR(SUMIFS(D_D[BL],D_D[MT],5,D_D[CAT],SMS, D_D[EP],-1,D_D[LOC],$A34),0))</f>
        <v>17</v>
      </c>
      <c r="F34" s="160">
        <f t="shared" ca="1" si="5"/>
        <v>8.5858585858585856E-2</v>
      </c>
      <c r="G34" s="161">
        <f ca="1">IF(ISNA($A34),"",IFERROR(SUMIFS(D_D[ADP],D_D[MT],5,D_D[CAT],SMS, D_D[EP],-1,D_D[LOC],$A34),0))</f>
        <v>73.290000000000006</v>
      </c>
      <c r="H34" s="160">
        <f ca="1">IF(ISNA($A34),"",IFERROR(SUMIFS(D_D[DEV],D_D[MT],5,D_D[CAT],SMS, D_D[EP],-1,D_D[LOC],$A34)/$D34,0))</f>
        <v>0.10606060606060606</v>
      </c>
      <c r="I34" s="160">
        <f ca="1">IF(ISNA($A34),"",IFERROR(SUMIFS(D_D[EVD],D_D[MT],5,D_D[CAT],SMS, D_D[EP],-1,D_D[LOC],$A34)/$D34,0))</f>
        <v>0.61616161616161613</v>
      </c>
      <c r="J34" s="160">
        <f ca="1">IF(ISNA($A34),"",IFERROR(SUMIFS(D_D[DEC],D_D[MT],5,D_D[CAT],SMS, D_D[EP],-1,D_D[LOC],$A34)/$D34,0))</f>
        <v>0.19191919191919191</v>
      </c>
      <c r="K34" s="160">
        <f ca="1">IF(ISNA($A34),"",IFERROR(SUMIFS(D_D[AWD],D_D[MT],5,D_D[CAT],SMS, D_D[EP],-1,D_D[LOC],$A34)/$D34,0))</f>
        <v>8.5858585858585856E-2</v>
      </c>
      <c r="L34" s="160">
        <f ca="1">IF(ISNA($A34),"",IFERROR(SUMIFS(D_D[AUT],D_D[MT],5,D_D[CAT],SMS, D_D[EP],-1,D_D[LOC],$A34)/$D34,0))</f>
        <v>0</v>
      </c>
      <c r="M34" s="6"/>
    </row>
    <row r="35" spans="1:13" ht="12.75" x14ac:dyDescent="0.2">
      <c r="A35" s="120" t="str">
        <f t="shared" ca="1" si="1"/>
        <v>460</v>
      </c>
      <c r="B35" s="23">
        <v>22</v>
      </c>
      <c r="C35" s="150" t="str">
        <f t="shared" ca="1" si="4"/>
        <v>Wilmington</v>
      </c>
      <c r="D35" s="159">
        <f ca="1">IF(ISNA($A35),"",IFERROR(SUMIFS(D_D[INV],D_D[MT],5,D_D[CAT],SMS, D_D[EP],-1,D_D[LOC],$A35),0))</f>
        <v>209</v>
      </c>
      <c r="E35" s="159">
        <f ca="1">IF(ISNA($A35),"",IFERROR(SUMIFS(D_D[BL],D_D[MT],5,D_D[CAT],SMS, D_D[EP],-1,D_D[LOC],$A35),0))</f>
        <v>25</v>
      </c>
      <c r="F35" s="160">
        <f t="shared" ca="1" si="5"/>
        <v>0.11961722488038277</v>
      </c>
      <c r="G35" s="161">
        <f ca="1">IF(ISNA($A35),"",IFERROR(SUMIFS(D_D[ADP],D_D[MT],5,D_D[CAT],SMS, D_D[EP],-1,D_D[LOC],$A35),0))</f>
        <v>77.38</v>
      </c>
      <c r="H35" s="160">
        <f ca="1">IF(ISNA($A35),"",IFERROR(SUMIFS(D_D[DEV],D_D[MT],5,D_D[CAT],SMS, D_D[EP],-1,D_D[LOC],$A35)/$D35,0))</f>
        <v>0.13875598086124402</v>
      </c>
      <c r="I35" s="160">
        <f ca="1">IF(ISNA($A35),"",IFERROR(SUMIFS(D_D[EVD],D_D[MT],5,D_D[CAT],SMS, D_D[EP],-1,D_D[LOC],$A35)/$D35,0))</f>
        <v>0.48325358851674644</v>
      </c>
      <c r="J35" s="160">
        <f ca="1">IF(ISNA($A35),"",IFERROR(SUMIFS(D_D[DEC],D_D[MT],5,D_D[CAT],SMS, D_D[EP],-1,D_D[LOC],$A35)/$D35,0))</f>
        <v>0.26315789473684209</v>
      </c>
      <c r="K35" s="160">
        <f ca="1">IF(ISNA($A35),"",IFERROR(SUMIFS(D_D[AWD],D_D[MT],5,D_D[CAT],SMS, D_D[EP],-1,D_D[LOC],$A35)/$D35,0))</f>
        <v>0.10526315789473684</v>
      </c>
      <c r="L35" s="160">
        <f ca="1">IF(ISNA($A35),"",IFERROR(SUMIFS(D_D[AUT],D_D[MT],5,D_D[CAT],SMS, D_D[EP],-1,D_D[LOC],$A35)/$D35,0))</f>
        <v>9.5693779904306216E-3</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450</v>
      </c>
      <c r="D2" s="130"/>
      <c r="E2" s="299" t="s">
        <v>805</v>
      </c>
      <c r="F2" s="300"/>
      <c r="G2" s="300"/>
      <c r="H2" s="300"/>
      <c r="I2" s="306"/>
      <c r="J2" s="299" t="s">
        <v>461</v>
      </c>
      <c r="K2" s="300"/>
      <c r="L2" s="306"/>
      <c r="M2" s="6"/>
    </row>
    <row r="3" spans="1:13" ht="15" customHeight="1" x14ac:dyDescent="0.2">
      <c r="B3" s="4"/>
      <c r="C3" s="92"/>
      <c r="D3" s="92"/>
      <c r="E3" s="307" t="s">
        <v>821</v>
      </c>
      <c r="F3" s="308"/>
      <c r="G3" s="308"/>
      <c r="H3" s="308"/>
      <c r="I3" s="309"/>
      <c r="J3" s="335">
        <f>D_DT[]</f>
        <v>43624</v>
      </c>
      <c r="K3" s="322"/>
      <c r="L3" s="323"/>
      <c r="M3" s="6"/>
    </row>
    <row r="4" spans="1:13" ht="15" customHeight="1" x14ac:dyDescent="0.2">
      <c r="B4" s="4"/>
      <c r="C4" s="92"/>
      <c r="D4" s="92"/>
      <c r="E4" s="339" t="s">
        <v>453</v>
      </c>
      <c r="F4" s="340"/>
      <c r="G4" s="340"/>
      <c r="H4" s="340"/>
      <c r="I4" s="341"/>
      <c r="J4" s="163"/>
      <c r="K4" s="163"/>
      <c r="L4" s="164"/>
      <c r="M4" s="6"/>
    </row>
    <row r="5" spans="1:13" ht="15" customHeight="1" x14ac:dyDescent="0.3">
      <c r="B5" s="7"/>
      <c r="C5" s="87"/>
      <c r="D5" s="87"/>
      <c r="E5" s="348"/>
      <c r="F5" s="349"/>
      <c r="G5" s="349"/>
      <c r="H5" s="349"/>
      <c r="I5" s="350"/>
      <c r="J5" s="118"/>
      <c r="K5" s="118"/>
      <c r="L5" s="166"/>
      <c r="M5" s="71"/>
    </row>
    <row r="6" spans="1:13" ht="15" customHeight="1" x14ac:dyDescent="0.3">
      <c r="B6" s="7"/>
      <c r="C6" s="87"/>
      <c r="D6" s="87"/>
      <c r="E6" s="174" t="s">
        <v>454</v>
      </c>
      <c r="F6" s="117"/>
      <c r="G6" s="117"/>
      <c r="H6" s="118"/>
      <c r="I6" s="166"/>
      <c r="J6" s="342" t="s">
        <v>836</v>
      </c>
      <c r="K6" s="343"/>
      <c r="L6" s="344"/>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3" t="s">
        <v>472</v>
      </c>
      <c r="F8" s="334"/>
      <c r="G8" s="334"/>
      <c r="H8" s="304" t="s">
        <v>480</v>
      </c>
      <c r="I8" s="304"/>
      <c r="J8" s="317"/>
      <c r="K8" s="317"/>
      <c r="L8" s="317"/>
      <c r="M8" s="85"/>
    </row>
    <row r="9" spans="1:13" s="86" customFormat="1" ht="15" customHeight="1" x14ac:dyDescent="0.25">
      <c r="B9" s="84"/>
      <c r="C9" s="8" t="s">
        <v>435</v>
      </c>
      <c r="D9" s="119"/>
      <c r="E9" s="302" t="s">
        <v>463</v>
      </c>
      <c r="F9" s="302" t="s">
        <v>464</v>
      </c>
      <c r="G9" s="302" t="s">
        <v>465</v>
      </c>
      <c r="H9" s="305" t="s">
        <v>373</v>
      </c>
      <c r="I9" s="305" t="s">
        <v>374</v>
      </c>
      <c r="J9" s="305" t="s">
        <v>375</v>
      </c>
      <c r="K9" s="305" t="s">
        <v>376</v>
      </c>
      <c r="L9" s="305" t="s">
        <v>377</v>
      </c>
      <c r="M9" s="85"/>
    </row>
    <row r="10" spans="1:13" s="86" customFormat="1" ht="15" customHeight="1" x14ac:dyDescent="0.25">
      <c r="B10" s="84"/>
      <c r="C10" s="8"/>
      <c r="D10" s="8"/>
      <c r="E10" s="303"/>
      <c r="F10" s="303"/>
      <c r="G10" s="303"/>
      <c r="H10" s="305"/>
      <c r="I10" s="305"/>
      <c r="J10" s="305"/>
      <c r="K10" s="305"/>
      <c r="L10" s="305"/>
      <c r="M10" s="85"/>
    </row>
    <row r="11" spans="1:13" s="86" customFormat="1" ht="15" customHeight="1" x14ac:dyDescent="0.25">
      <c r="B11" s="84"/>
      <c r="C11" s="8"/>
      <c r="D11" s="8"/>
      <c r="E11" s="304"/>
      <c r="F11" s="304"/>
      <c r="G11" s="304"/>
      <c r="H11" s="305"/>
      <c r="I11" s="305"/>
      <c r="J11" s="305"/>
      <c r="K11" s="305"/>
      <c r="L11" s="305"/>
      <c r="M11" s="85"/>
    </row>
    <row r="12" spans="1:13" ht="12.75" x14ac:dyDescent="0.2">
      <c r="A12" s="120">
        <v>100</v>
      </c>
      <c r="B12" s="23"/>
      <c r="C12" s="148" t="str">
        <f>Driver!$C$20</f>
        <v>USA - All Missions</v>
      </c>
      <c r="D12" s="148" t="s">
        <v>187</v>
      </c>
      <c r="E12" s="126">
        <f>IF(ISNA($A12),"",IFERROR(SUMIFS(D_D[INV],D_D[MT],5,D_D[CAT],SMS, D_D[EP],-1,D_D[LOC],$A12),0))</f>
        <v>351447</v>
      </c>
      <c r="F12" s="126">
        <f>IF(ISNA($A12),"",IFERROR(SUMIFS(D_D[BL],D_D[MT],5,D_D[CAT],SMS, D_D[EP],-1,D_D[LOC],$A12),0))</f>
        <v>75988</v>
      </c>
      <c r="G12" s="127">
        <f>IF(ISNA($A12),"",IFERROR(F12/E12,0))</f>
        <v>0.21621467817338033</v>
      </c>
      <c r="H12" s="127">
        <f>IF(ISNA($A12),"",IFERROR(SUMIFS(D_D[DEV],D_D[MT],5,D_D[CAT],SMS, D_D[EP],-1,D_D[LOC],$A12)/$E12,0))</f>
        <v>0.13542867061036229</v>
      </c>
      <c r="I12" s="127">
        <f>IF(ISNA($A12),"",IFERROR(SUMIFS(D_D[EVD],D_D[MT],5,D_D[CAT],SMS, D_D[EP],-1,D_D[LOC],$A12)/$E12,0))</f>
        <v>0.78113342836900013</v>
      </c>
      <c r="J12" s="127">
        <f>IF(ISNA($A12),"",IFERROR(SUMIFS(D_D[DEC],D_D[MT],5,D_D[CAT],SMS, D_D[EP],-1,D_D[LOC],$A12)/$E12,0))</f>
        <v>5.6591747831109672E-2</v>
      </c>
      <c r="K12" s="127">
        <f>IF(ISNA($A12),"",IFERROR(SUMIFS(D_D[AWD],D_D[MT],5,D_D[CAT],SMS, D_D[EP],-1,D_D[LOC],$A12)/$E12,0))</f>
        <v>2.0116831271856071E-2</v>
      </c>
      <c r="L12" s="127">
        <f>IF(ISNA($A12),"",IFERROR(SUMIFS(D_D[AUT],D_D[MT],5,D_D[CAT],SMS, D_D[EP],-1,D_D[LOC],$A12)/$E12,0))</f>
        <v>6.7065588837008144E-3</v>
      </c>
      <c r="M12" s="6"/>
    </row>
    <row r="13" spans="1:13" ht="12.75" x14ac:dyDescent="0.2">
      <c r="A13" s="120">
        <v>499</v>
      </c>
      <c r="B13" s="23"/>
      <c r="C13" s="149" t="str">
        <f>"NWQ-"&amp;Driver!$C$20</f>
        <v>NWQ-USA - All Missions</v>
      </c>
      <c r="D13" s="149" t="s">
        <v>187</v>
      </c>
      <c r="E13" s="124">
        <f>IF(ISNA($A13),"",IFERROR(SUMIFS(D_D[INV],D_D[MT],5,D_D[CAT],SMS, D_D[EP],-1,D_D[LOC],$A13),0))</f>
        <v>246742</v>
      </c>
      <c r="F13" s="124">
        <f>IF(ISNA($A13),"",IFERROR(SUMIFS(D_D[BL],D_D[MT],5,D_D[CAT],SMS, D_D[EP],-1,D_D[LOC],$A13),0))</f>
        <v>48368</v>
      </c>
      <c r="G13" s="125">
        <f t="shared" ref="G13" si="0">IF(ISNA($A13),"",IFERROR(F13/E13,0))</f>
        <v>0.19602661889747186</v>
      </c>
      <c r="H13" s="125">
        <f>IF(ISNA($A13),"",IFERROR(SUMIFS(D_D[DEV],D_D[MT],5,D_D[CAT],SMS, D_D[EP],-1,D_D[LOC],$A13)/$E13,0))</f>
        <v>0.10939767044118959</v>
      </c>
      <c r="I13" s="125">
        <f>IF(ISNA($A13),"",IFERROR(SUMIFS(D_D[EVD],D_D[MT],5,D_D[CAT],SMS, D_D[EP],-1,D_D[LOC],$A13)/$E13,0))</f>
        <v>0.87324006452083558</v>
      </c>
      <c r="J13" s="125">
        <f>IF(ISNA($A13),"",IFERROR(SUMIFS(D_D[DEC],D_D[MT],5,D_D[CAT],SMS, D_D[EP],-1,D_D[LOC],$A13)/$E13,0))</f>
        <v>1.705019818271717E-2</v>
      </c>
      <c r="K13" s="125">
        <f>IF(ISNA($A13),"",IFERROR(SUMIFS(D_D[AWD],D_D[MT],5,D_D[CAT],SMS, D_D[EP],-1,D_D[LOC],$A13)/$E13,0))</f>
        <v>3.120668552577186E-4</v>
      </c>
      <c r="L13" s="125">
        <f>IF(ISNA($A13),"",IFERROR(SUMIFS(D_D[AUT],D_D[MT],5,D_D[CAT],SMS, D_D[EP],-1,D_D[LOC],$A13)/$E13,0))</f>
        <v>0</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87010</v>
      </c>
      <c r="F14" s="89">
        <f ca="1">IF(ISNA($A14),"",IFERROR(SUMIFS(D_D[BL],D_D[MT],5,D_D[CAT],SMS, D_D[EP],499,D_D[LOC],$A14),0))</f>
        <v>17764</v>
      </c>
      <c r="G14" s="91">
        <f t="shared" ref="G14:G21" ca="1" si="3">IF(ISNA($A14),"",IFERROR(F14/E14,0))</f>
        <v>0.20416044132858291</v>
      </c>
      <c r="H14" s="91">
        <f ca="1">IF(ISNA($A14),"",IFERROR(SUMIFS(D_D[DEV],D_D[MT],5,D_D[CAT],SMS, D_D[EP],499,D_D[LOC],$A14)/$E14,0))</f>
        <v>0.14413285829215033</v>
      </c>
      <c r="I14" s="91">
        <f ca="1">IF(ISNA($A14),"",IFERROR(SUMIFS(D_D[EVD],D_D[MT],5,D_D[CAT],SMS, D_D[EP],499,D_D[LOC],$A14)/$E14,0))</f>
        <v>0.77908286403861626</v>
      </c>
      <c r="J14" s="91">
        <f ca="1">IF(ISNA($A14),"",IFERROR(SUMIFS(D_D[DEC],D_D[MT],5,D_D[CAT],SMS, D_D[EP],499,D_D[LOC],$A14)/$E14,0))</f>
        <v>5.031605562579014E-2</v>
      </c>
      <c r="K14" s="91">
        <f ca="1">IF(ISNA($A14),"",IFERROR(SUMIFS(D_D[AWD],D_D[MT],5,D_D[CAT],SMS, D_D[EP],499,D_D[LOC],$A14)/$E14,0))</f>
        <v>1.9871279163314562E-2</v>
      </c>
      <c r="L14" s="91">
        <f ca="1">IF(ISNA($A14),"",IFERROR(SUMIFS(D_D[AUT],D_D[MT],5,D_D[CAT],SMS, D_D[EP],499,D_D[LOC],$A14)/$E14,0))</f>
        <v>6.5624640845879786E-3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2098</v>
      </c>
      <c r="F15" s="89">
        <f ca="1">IF(ISNA($A15),"",IFERROR(SUMIFS(D_D[BL],D_D[MT],5,D_D[CAT],SMS, D_D[EP],499,D_D[LOC],$A15),0))</f>
        <v>380</v>
      </c>
      <c r="G15" s="91">
        <f t="shared" ca="1" si="3"/>
        <v>0.18112488083889419</v>
      </c>
      <c r="H15" s="91">
        <f ca="1">IF(ISNA($A15),"",IFERROR(SUMIFS(D_D[DEV],D_D[MT],5,D_D[CAT],SMS, D_D[EP],499,D_D[LOC],$A15)/$E15,0))</f>
        <v>0.14680648236415633</v>
      </c>
      <c r="I15" s="91">
        <f ca="1">IF(ISNA($A15),"",IFERROR(SUMIFS(D_D[EVD],D_D[MT],5,D_D[CAT],SMS, D_D[EP],499,D_D[LOC],$A15)/$E15,0))</f>
        <v>0.76882745471877978</v>
      </c>
      <c r="J15" s="91">
        <f ca="1">IF(ISNA($A15),"",IFERROR(SUMIFS(D_D[DEC],D_D[MT],5,D_D[CAT],SMS, D_D[EP],499,D_D[LOC],$A15)/$E15,0))</f>
        <v>5.5290753098188754E-2</v>
      </c>
      <c r="K15" s="91">
        <f ca="1">IF(ISNA($A15),"",IFERROR(SUMIFS(D_D[AWD],D_D[MT],5,D_D[CAT],SMS, D_D[EP],499,D_D[LOC],$A15)/$E15,0))</f>
        <v>2.2402287893231648E-2</v>
      </c>
      <c r="L15" s="91">
        <f ca="1">IF(ISNA($A15),"",IFERROR(SUMIFS(D_D[AUT],D_D[MT],5,D_D[CAT],SMS, D_D[EP],499,D_D[LOC],$A15)/$E15,0))</f>
        <v>6.6730219256434702E-3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38</v>
      </c>
      <c r="F16" s="89">
        <f ca="1">IF(ISNA($A16),"",IFERROR(SUMIFS(D_D[BL],D_D[MT],5,D_D[CAT],SMS, D_D[EP],499,D_D[LOC],$A16),0))</f>
        <v>5</v>
      </c>
      <c r="G16" s="91">
        <f t="shared" ca="1" si="3"/>
        <v>0.13157894736842105</v>
      </c>
      <c r="H16" s="91">
        <f ca="1">IF(ISNA($A16),"",IFERROR(SUMIFS(D_D[DEV],D_D[MT],5,D_D[CAT],SMS, D_D[EP],499,D_D[LOC],$A16)/$E16,0))</f>
        <v>0.44736842105263158</v>
      </c>
      <c r="I16" s="91">
        <f ca="1">IF(ISNA($A16),"",IFERROR(SUMIFS(D_D[EVD],D_D[MT],5,D_D[CAT],SMS, D_D[EP],499,D_D[LOC],$A16)/$E16,0))</f>
        <v>0.34210526315789475</v>
      </c>
      <c r="J16" s="91">
        <f ca="1">IF(ISNA($A16),"",IFERROR(SUMIFS(D_D[DEC],D_D[MT],5,D_D[CAT],SMS, D_D[EP],499,D_D[LOC],$A16)/$E16,0))</f>
        <v>0.13157894736842105</v>
      </c>
      <c r="K16" s="91">
        <f ca="1">IF(ISNA($A16),"",IFERROR(SUMIFS(D_D[AWD],D_D[MT],5,D_D[CAT],SMS, D_D[EP],499,D_D[LOC],$A16)/$E16,0))</f>
        <v>2.6315789473684209E-2</v>
      </c>
      <c r="L16" s="91">
        <f ca="1">IF(ISNA($A16),"",IFERROR(SUMIFS(D_D[AUT],D_D[MT],5,D_D[CAT],SMS, D_D[EP],499,D_D[LOC],$A16)/$E16,0))</f>
        <v>5.2631578947368418E-2</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565</v>
      </c>
      <c r="F17" s="89">
        <f ca="1">IF(ISNA($A17),"",IFERROR(SUMIFS(D_D[BL],D_D[MT],5,D_D[CAT],SMS, D_D[EP],499,D_D[LOC],$A17),0))</f>
        <v>123</v>
      </c>
      <c r="G17" s="91">
        <f t="shared" ca="1" si="3"/>
        <v>0.2176991150442478</v>
      </c>
      <c r="H17" s="91">
        <f ca="1">IF(ISNA($A17),"",IFERROR(SUMIFS(D_D[DEV],D_D[MT],5,D_D[CAT],SMS, D_D[EP],499,D_D[LOC],$A17)/$E17,0))</f>
        <v>0.18230088495575222</v>
      </c>
      <c r="I17" s="91">
        <f ca="1">IF(ISNA($A17),"",IFERROR(SUMIFS(D_D[EVD],D_D[MT],5,D_D[CAT],SMS, D_D[EP],499,D_D[LOC],$A17)/$E17,0))</f>
        <v>0.54867256637168138</v>
      </c>
      <c r="J17" s="91">
        <f ca="1">IF(ISNA($A17),"",IFERROR(SUMIFS(D_D[DEC],D_D[MT],5,D_D[CAT],SMS, D_D[EP],499,D_D[LOC],$A17)/$E17,0))</f>
        <v>0.1663716814159292</v>
      </c>
      <c r="K17" s="91">
        <f ca="1">IF(ISNA($A17),"",IFERROR(SUMIFS(D_D[AWD],D_D[MT],5,D_D[CAT],SMS, D_D[EP],499,D_D[LOC],$A17)/$E17,0))</f>
        <v>8.1415929203539822E-2</v>
      </c>
      <c r="L17" s="91">
        <f ca="1">IF(ISNA($A17),"",IFERROR(SUMIFS(D_D[AUT],D_D[MT],5,D_D[CAT],SMS, D_D[EP],499,D_D[LOC],$A17)/$E17,0))</f>
        <v>2.1238938053097345E-2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1495</v>
      </c>
      <c r="F18" s="89">
        <f ca="1">IF(ISNA($A18),"",IFERROR(SUMIFS(D_D[BL],D_D[MT],5,D_D[CAT],SMS, D_D[EP],499,D_D[LOC],$A18),0))</f>
        <v>252</v>
      </c>
      <c r="G18" s="91">
        <f t="shared" ca="1" si="3"/>
        <v>0.16856187290969898</v>
      </c>
      <c r="H18" s="91">
        <f ca="1">IF(ISNA($A18),"",IFERROR(SUMIFS(D_D[DEV],D_D[MT],5,D_D[CAT],SMS, D_D[EP],499,D_D[LOC],$A18)/$E18,0))</f>
        <v>0.12575250836120402</v>
      </c>
      <c r="I18" s="91">
        <f ca="1">IF(ISNA($A18),"",IFERROR(SUMIFS(D_D[EVD],D_D[MT],5,D_D[CAT],SMS, D_D[EP],499,D_D[LOC],$A18)/$E18,0))</f>
        <v>0.86287625418060199</v>
      </c>
      <c r="J18" s="91">
        <f ca="1">IF(ISNA($A18),"",IFERROR(SUMIFS(D_D[DEC],D_D[MT],5,D_D[CAT],SMS, D_D[EP],499,D_D[LOC],$A18)/$E18,0))</f>
        <v>1.137123745819398E-2</v>
      </c>
      <c r="K18" s="91">
        <f ca="1">IF(ISNA($A18),"",IFERROR(SUMIFS(D_D[AWD],D_D[MT],5,D_D[CAT],SMS, D_D[EP],499,D_D[LOC],$A18)/$E18,0))</f>
        <v>0</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1050</v>
      </c>
      <c r="F19" s="89">
        <f ca="1">IF(ISNA($A19),"",IFERROR(SUMIFS(D_D[BL],D_D[MT],5,D_D[CAT],SMS, D_D[EP],499,D_D[LOC],$A19),0))</f>
        <v>257</v>
      </c>
      <c r="G19" s="91">
        <f t="shared" ca="1" si="3"/>
        <v>0.24476190476190476</v>
      </c>
      <c r="H19" s="91">
        <f ca="1">IF(ISNA($A19),"",IFERROR(SUMIFS(D_D[DEV],D_D[MT],5,D_D[CAT],SMS, D_D[EP],499,D_D[LOC],$A19)/$E19,0))</f>
        <v>0.10952380952380952</v>
      </c>
      <c r="I19" s="91">
        <f ca="1">IF(ISNA($A19),"",IFERROR(SUMIFS(D_D[EVD],D_D[MT],5,D_D[CAT],SMS, D_D[EP],499,D_D[LOC],$A19)/$E19,0))</f>
        <v>0.79238095238095241</v>
      </c>
      <c r="J19" s="91">
        <f ca="1">IF(ISNA($A19),"",IFERROR(SUMIFS(D_D[DEC],D_D[MT],5,D_D[CAT],SMS, D_D[EP],499,D_D[LOC],$A19)/$E19,0))</f>
        <v>6.0952380952380952E-2</v>
      </c>
      <c r="K19" s="91">
        <f ca="1">IF(ISNA($A19),"",IFERROR(SUMIFS(D_D[AWD],D_D[MT],5,D_D[CAT],SMS, D_D[EP],499,D_D[LOC],$A19)/$E19,0))</f>
        <v>2.8571428571428571E-2</v>
      </c>
      <c r="L19" s="91">
        <f ca="1">IF(ISNA($A19),"",IFERROR(SUMIFS(D_D[AUT],D_D[MT],5,D_D[CAT],SMS, D_D[EP],499,D_D[LOC],$A19)/$E19,0))</f>
        <v>8.5714285714285719E-3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23</v>
      </c>
      <c r="F20" s="89">
        <f ca="1">IF(ISNA($A20),"",IFERROR(SUMIFS(D_D[BL],D_D[MT],5,D_D[CAT],SMS, D_D[EP],499,D_D[LOC],$A20),0))</f>
        <v>8</v>
      </c>
      <c r="G20" s="91">
        <f t="shared" ca="1" si="3"/>
        <v>0.34782608695652173</v>
      </c>
      <c r="H20" s="91">
        <f ca="1">IF(ISNA($A20),"",IFERROR(SUMIFS(D_D[DEV],D_D[MT],5,D_D[CAT],SMS, D_D[EP],499,D_D[LOC],$A20)/$E20,0))</f>
        <v>0.17391304347826086</v>
      </c>
      <c r="I20" s="91">
        <f ca="1">IF(ISNA($A20),"",IFERROR(SUMIFS(D_D[EVD],D_D[MT],5,D_D[CAT],SMS, D_D[EP],499,D_D[LOC],$A20)/$E20,0))</f>
        <v>0.56521739130434778</v>
      </c>
      <c r="J20" s="91">
        <f ca="1">IF(ISNA($A20),"",IFERROR(SUMIFS(D_D[DEC],D_D[MT],5,D_D[CAT],SMS, D_D[EP],499,D_D[LOC],$A20)/$E20,0))</f>
        <v>0.13043478260869565</v>
      </c>
      <c r="K20" s="91">
        <f ca="1">IF(ISNA($A20),"",IFERROR(SUMIFS(D_D[AWD],D_D[MT],5,D_D[CAT],SMS, D_D[EP],499,D_D[LOC],$A20)/$E20,0))</f>
        <v>0.13043478260869565</v>
      </c>
      <c r="L20" s="91">
        <f ca="1">IF(ISNA($A20),"",IFERROR(SUMIFS(D_D[AUT],D_D[MT],5,D_D[CAT],SMS, D_D[EP],499,D_D[LOC],$A20)/$E20,0))</f>
        <v>0</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301</v>
      </c>
      <c r="F21" s="89">
        <f ca="1">IF(ISNA($A21),"",IFERROR(SUMIFS(D_D[BL],D_D[MT],5,D_D[CAT],SMS, D_D[EP],499,D_D[LOC],$A21),0))</f>
        <v>82</v>
      </c>
      <c r="G21" s="91">
        <f t="shared" ca="1" si="3"/>
        <v>0.27242524916943522</v>
      </c>
      <c r="H21" s="91">
        <f ca="1">IF(ISNA($A21),"",IFERROR(SUMIFS(D_D[DEV],D_D[MT],5,D_D[CAT],SMS, D_D[EP],499,D_D[LOC],$A21)/$E21,0))</f>
        <v>0.17940199335548174</v>
      </c>
      <c r="I21" s="91">
        <f ca="1">IF(ISNA($A21),"",IFERROR(SUMIFS(D_D[EVD],D_D[MT],5,D_D[CAT],SMS, D_D[EP],499,D_D[LOC],$A21)/$E21,0))</f>
        <v>0.52823920265780733</v>
      </c>
      <c r="J21" s="91">
        <f ca="1">IF(ISNA($A21),"",IFERROR(SUMIFS(D_D[DEC],D_D[MT],5,D_D[CAT],SMS, D_D[EP],499,D_D[LOC],$A21)/$E21,0))</f>
        <v>0.17275747508305647</v>
      </c>
      <c r="K21" s="91">
        <f ca="1">IF(ISNA($A21),"",IFERROR(SUMIFS(D_D[AWD],D_D[MT],5,D_D[CAT],SMS, D_D[EP],499,D_D[LOC],$A21)/$E21,0))</f>
        <v>8.9700996677740868E-2</v>
      </c>
      <c r="L21" s="91">
        <f ca="1">IF(ISNA($A21),"",IFERROR(SUMIFS(D_D[AUT],D_D[MT],5,D_D[CAT],SMS, D_D[EP],499,D_D[LOC],$A21)/$E21,0))</f>
        <v>2.9900332225913623E-2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726</v>
      </c>
      <c r="F22" s="89">
        <f ca="1">IF(ISNA($A22),"",IFERROR(SUMIFS(D_D[BL],D_D[MT],5,D_D[CAT],SMS, D_D[EP],499,D_D[LOC],$A22),0))</f>
        <v>167</v>
      </c>
      <c r="G22" s="91">
        <f t="shared" ref="G22:G27" ca="1" si="6">IF(ISNA($A22),"",IFERROR(F22/E22,0))</f>
        <v>0.23002754820936638</v>
      </c>
      <c r="H22" s="91">
        <f ca="1">IF(ISNA($A22),"",IFERROR(SUMIFS(D_D[DEV],D_D[MT],5,D_D[CAT],SMS, D_D[EP],499,D_D[LOC],$A22)/$E22,0))</f>
        <v>7.8512396694214878E-2</v>
      </c>
      <c r="I22" s="91">
        <f ca="1">IF(ISNA($A22),"",IFERROR(SUMIFS(D_D[EVD],D_D[MT],5,D_D[CAT],SMS, D_D[EP],499,D_D[LOC],$A22)/$E22,0))</f>
        <v>0.90909090909090906</v>
      </c>
      <c r="J22" s="91">
        <f ca="1">IF(ISNA($A22),"",IFERROR(SUMIFS(D_D[DEC],D_D[MT],5,D_D[CAT],SMS, D_D[EP],499,D_D[LOC],$A22)/$E22,0))</f>
        <v>1.2396694214876033E-2</v>
      </c>
      <c r="K22" s="91">
        <f ca="1">IF(ISNA($A22),"",IFERROR(SUMIFS(D_D[AWD],D_D[MT],5,D_D[CAT],SMS, D_D[EP],499,D_D[LOC],$A22)/$E22,0))</f>
        <v>0</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518</v>
      </c>
      <c r="F23" s="89">
        <f ca="1">IF(ISNA($A23),"",IFERROR(SUMIFS(D_D[BL],D_D[MT],5,D_D[CAT],SMS, D_D[EP],499,D_D[LOC],$A23),0))</f>
        <v>142</v>
      </c>
      <c r="G23" s="91">
        <f t="shared" ca="1" si="6"/>
        <v>0.27413127413127414</v>
      </c>
      <c r="H23" s="91">
        <f ca="1">IF(ISNA($A23),"",IFERROR(SUMIFS(D_D[DEV],D_D[MT],5,D_D[CAT],SMS, D_D[EP],499,D_D[LOC],$A23)/$E23,0))</f>
        <v>0.11776061776061776</v>
      </c>
      <c r="I23" s="91">
        <f ca="1">IF(ISNA($A23),"",IFERROR(SUMIFS(D_D[EVD],D_D[MT],5,D_D[CAT],SMS, D_D[EP],499,D_D[LOC],$A23)/$E23,0))</f>
        <v>0.80115830115830111</v>
      </c>
      <c r="J23" s="91">
        <f ca="1">IF(ISNA($A23),"",IFERROR(SUMIFS(D_D[DEC],D_D[MT],5,D_D[CAT],SMS, D_D[EP],499,D_D[LOC],$A23)/$E23,0))</f>
        <v>4.8262548262548263E-2</v>
      </c>
      <c r="K23" s="91">
        <f ca="1">IF(ISNA($A23),"",IFERROR(SUMIFS(D_D[AWD],D_D[MT],5,D_D[CAT],SMS, D_D[EP],499,D_D[LOC],$A23)/$E23,0))</f>
        <v>2.1235521235521235E-2</v>
      </c>
      <c r="L23" s="91">
        <f ca="1">IF(ISNA($A23),"",IFERROR(SUMIFS(D_D[AUT],D_D[MT],5,D_D[CAT],SMS, D_D[EP],499,D_D[LOC],$A23)/$E23,0))</f>
        <v>1.1583011583011582E-2</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2</v>
      </c>
      <c r="F24" s="89">
        <f ca="1">IF(ISNA($A24),"",IFERROR(SUMIFS(D_D[BL],D_D[MT],5,D_D[CAT],SMS, D_D[EP],499,D_D[LOC],$A24),0))</f>
        <v>2</v>
      </c>
      <c r="G24" s="91">
        <f t="shared" ca="1" si="6"/>
        <v>1</v>
      </c>
      <c r="H24" s="91">
        <f ca="1">IF(ISNA($A24),"",IFERROR(SUMIFS(D_D[DEV],D_D[MT],5,D_D[CAT],SMS, D_D[EP],499,D_D[LOC],$A24)/$E24,0))</f>
        <v>0</v>
      </c>
      <c r="I24" s="91">
        <f ca="1">IF(ISNA($A24),"",IFERROR(SUMIFS(D_D[EVD],D_D[MT],5,D_D[CAT],SMS, D_D[EP],499,D_D[LOC],$A24)/$E24,0))</f>
        <v>1</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149</v>
      </c>
      <c r="F25" s="89">
        <f ca="1">IF(ISNA($A25),"",IFERROR(SUMIFS(D_D[BL],D_D[MT],5,D_D[CAT],SMS, D_D[EP],499,D_D[LOC],$A25),0))</f>
        <v>41</v>
      </c>
      <c r="G25" s="91">
        <f t="shared" ca="1" si="6"/>
        <v>0.27516778523489932</v>
      </c>
      <c r="H25" s="91">
        <f ca="1">IF(ISNA($A25),"",IFERROR(SUMIFS(D_D[DEV],D_D[MT],5,D_D[CAT],SMS, D_D[EP],499,D_D[LOC],$A25)/$E25,0))</f>
        <v>0.18791946308724833</v>
      </c>
      <c r="I25" s="91">
        <f ca="1">IF(ISNA($A25),"",IFERROR(SUMIFS(D_D[EVD],D_D[MT],5,D_D[CAT],SMS, D_D[EP],499,D_D[LOC],$A25)/$E25,0))</f>
        <v>0.57046979865771807</v>
      </c>
      <c r="J25" s="91">
        <f ca="1">IF(ISNA($A25),"",IFERROR(SUMIFS(D_D[DEC],D_D[MT],5,D_D[CAT],SMS, D_D[EP],499,D_D[LOC],$A25)/$E25,0))</f>
        <v>0.12751677852348994</v>
      </c>
      <c r="K25" s="91">
        <f ca="1">IF(ISNA($A25),"",IFERROR(SUMIFS(D_D[AWD],D_D[MT],5,D_D[CAT],SMS, D_D[EP],499,D_D[LOC],$A25)/$E25,0))</f>
        <v>7.3825503355704702E-2</v>
      </c>
      <c r="L25" s="91">
        <f ca="1">IF(ISNA($A25),"",IFERROR(SUMIFS(D_D[AUT],D_D[MT],5,D_D[CAT],SMS, D_D[EP],499,D_D[LOC],$A25)/$E25,0))</f>
        <v>4.0268456375838924E-2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367</v>
      </c>
      <c r="F26" s="89">
        <f ca="1">IF(ISNA($A26),"",IFERROR(SUMIFS(D_D[BL],D_D[MT],5,D_D[CAT],SMS, D_D[EP],499,D_D[LOC],$A26),0))</f>
        <v>99</v>
      </c>
      <c r="G26" s="91">
        <f t="shared" ca="1" si="6"/>
        <v>0.26975476839237056</v>
      </c>
      <c r="H26" s="91">
        <f ca="1">IF(ISNA($A26),"",IFERROR(SUMIFS(D_D[DEV],D_D[MT],5,D_D[CAT],SMS, D_D[EP],499,D_D[LOC],$A26)/$E26,0))</f>
        <v>8.9918256130790186E-2</v>
      </c>
      <c r="I26" s="91">
        <f ca="1">IF(ISNA($A26),"",IFERROR(SUMIFS(D_D[EVD],D_D[MT],5,D_D[CAT],SMS, D_D[EP],499,D_D[LOC],$A26)/$E26,0))</f>
        <v>0.89373297002724794</v>
      </c>
      <c r="J26" s="91">
        <f ca="1">IF(ISNA($A26),"",IFERROR(SUMIFS(D_D[DEC],D_D[MT],5,D_D[CAT],SMS, D_D[EP],499,D_D[LOC],$A26)/$E26,0))</f>
        <v>1.6348773841961851E-2</v>
      </c>
      <c r="K26" s="91">
        <f ca="1">IF(ISNA($A26),"",IFERROR(SUMIFS(D_D[AWD],D_D[MT],5,D_D[CAT],SMS, D_D[EP],499,D_D[LOC],$A26)/$E26,0))</f>
        <v>0</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8166</v>
      </c>
      <c r="F27" s="89">
        <f ca="1">IF(ISNA($A27),"",IFERROR(SUMIFS(D_D[BL],D_D[MT],5,D_D[CAT],SMS, D_D[EP],499,D_D[LOC],$A27),0))</f>
        <v>1689</v>
      </c>
      <c r="G27" s="91">
        <f t="shared" ca="1" si="6"/>
        <v>0.2068332108743571</v>
      </c>
      <c r="H27" s="91">
        <f ca="1">IF(ISNA($A27),"",IFERROR(SUMIFS(D_D[DEV],D_D[MT],5,D_D[CAT],SMS, D_D[EP],499,D_D[LOC],$A27)/$E27,0))</f>
        <v>0.13005143277002204</v>
      </c>
      <c r="I27" s="91">
        <f ca="1">IF(ISNA($A27),"",IFERROR(SUMIFS(D_D[EVD],D_D[MT],5,D_D[CAT],SMS, D_D[EP],499,D_D[LOC],$A27)/$E27,0))</f>
        <v>0.78655400440852319</v>
      </c>
      <c r="J27" s="91">
        <f ca="1">IF(ISNA($A27),"",IFERROR(SUMIFS(D_D[DEC],D_D[MT],5,D_D[CAT],SMS, D_D[EP],499,D_D[LOC],$A27)/$E27,0))</f>
        <v>5.6453588048003919E-2</v>
      </c>
      <c r="K27" s="91">
        <f ca="1">IF(ISNA($A27),"",IFERROR(SUMIFS(D_D[AWD],D_D[MT],5,D_D[CAT],SMS, D_D[EP],499,D_D[LOC],$A27)/$E27,0))</f>
        <v>1.9715895175116335E-2</v>
      </c>
      <c r="L27" s="91">
        <f ca="1">IF(ISNA($A27),"",IFERROR(SUMIFS(D_D[AUT],D_D[MT],5,D_D[CAT],SMS, D_D[EP],499,D_D[LOC],$A27)/$E27,0))</f>
        <v>7.2250795983345578E-3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168</v>
      </c>
      <c r="F28" s="89">
        <f ca="1">IF(ISNA($A28),"",IFERROR(SUMIFS(D_D[BL],D_D[MT],5,D_D[CAT],SMS, D_D[EP],499,D_D[LOC],$A28),0))</f>
        <v>43</v>
      </c>
      <c r="G28" s="91">
        <f t="shared" ref="G28:G48" ca="1" si="8">IF(ISNA($A28),"",IFERROR(F28/E28,0))</f>
        <v>0.25595238095238093</v>
      </c>
      <c r="H28" s="91">
        <f ca="1">IF(ISNA($A28),"",IFERROR(SUMIFS(D_D[DEV],D_D[MT],5,D_D[CAT],SMS, D_D[EP],499,D_D[LOC],$A28)/$E28,0))</f>
        <v>0.14285714285714285</v>
      </c>
      <c r="I28" s="91">
        <f ca="1">IF(ISNA($A28),"",IFERROR(SUMIFS(D_D[EVD],D_D[MT],5,D_D[CAT],SMS, D_D[EP],499,D_D[LOC],$A28)/$E28,0))</f>
        <v>0.5892857142857143</v>
      </c>
      <c r="J28" s="91">
        <f ca="1">IF(ISNA($A28),"",IFERROR(SUMIFS(D_D[DEC],D_D[MT],5,D_D[CAT],SMS, D_D[EP],499,D_D[LOC],$A28)/$E28,0))</f>
        <v>0.15476190476190477</v>
      </c>
      <c r="K28" s="91">
        <f ca="1">IF(ISNA($A28),"",IFERROR(SUMIFS(D_D[AWD],D_D[MT],5,D_D[CAT],SMS, D_D[EP],499,D_D[LOC],$A28)/$E28,0))</f>
        <v>8.3333333333333329E-2</v>
      </c>
      <c r="L28" s="91">
        <f ca="1">IF(ISNA($A28),"",IFERROR(SUMIFS(D_D[AUT],D_D[MT],5,D_D[CAT],SMS, D_D[EP],499,D_D[LOC],$A28)/$E28,0))</f>
        <v>2.976190476190476E-2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2198</v>
      </c>
      <c r="F29" s="89">
        <f ca="1">IF(ISNA($A29),"",IFERROR(SUMIFS(D_D[BL],D_D[MT],5,D_D[CAT],SMS, D_D[EP],499,D_D[LOC],$A29),0))</f>
        <v>557</v>
      </c>
      <c r="G29" s="91">
        <f t="shared" ca="1" si="8"/>
        <v>0.25341219290263878</v>
      </c>
      <c r="H29" s="91">
        <f ca="1">IF(ISNA($A29),"",IFERROR(SUMIFS(D_D[DEV],D_D[MT],5,D_D[CAT],SMS, D_D[EP],499,D_D[LOC],$A29)/$E29,0))</f>
        <v>0.18653321201091902</v>
      </c>
      <c r="I29" s="91">
        <f ca="1">IF(ISNA($A29),"",IFERROR(SUMIFS(D_D[EVD],D_D[MT],5,D_D[CAT],SMS, D_D[EP],499,D_D[LOC],$A29)/$E29,0))</f>
        <v>0.55277525022747953</v>
      </c>
      <c r="J29" s="91">
        <f ca="1">IF(ISNA($A29),"",IFERROR(SUMIFS(D_D[DEC],D_D[MT],5,D_D[CAT],SMS, D_D[EP],499,D_D[LOC],$A29)/$E29,0))</f>
        <v>0.16969972702456779</v>
      </c>
      <c r="K29" s="91">
        <f ca="1">IF(ISNA($A29),"",IFERROR(SUMIFS(D_D[AWD],D_D[MT],5,D_D[CAT],SMS, D_D[EP],499,D_D[LOC],$A29)/$E29,0))</f>
        <v>6.6424021838034572E-2</v>
      </c>
      <c r="L29" s="91">
        <f ca="1">IF(ISNA($A29),"",IFERROR(SUMIFS(D_D[AUT],D_D[MT],5,D_D[CAT],SMS, D_D[EP],499,D_D[LOC],$A29)/$E29,0))</f>
        <v>2.4567788898999091E-2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5800</v>
      </c>
      <c r="F30" s="89">
        <f ca="1">IF(ISNA($A30),"",IFERROR(SUMIFS(D_D[BL],D_D[MT],5,D_D[CAT],SMS, D_D[EP],499,D_D[LOC],$A30),0))</f>
        <v>1089</v>
      </c>
      <c r="G30" s="91">
        <f t="shared" ca="1" si="8"/>
        <v>0.18775862068965518</v>
      </c>
      <c r="H30" s="91">
        <f ca="1">IF(ISNA($A30),"",IFERROR(SUMIFS(D_D[DEV],D_D[MT],5,D_D[CAT],SMS, D_D[EP],499,D_D[LOC],$A30)/$E30,0))</f>
        <v>0.10827586206896551</v>
      </c>
      <c r="I30" s="91">
        <f ca="1">IF(ISNA($A30),"",IFERROR(SUMIFS(D_D[EVD],D_D[MT],5,D_D[CAT],SMS, D_D[EP],499,D_D[LOC],$A30)/$E30,0))</f>
        <v>0.88086206896551722</v>
      </c>
      <c r="J30" s="91">
        <f ca="1">IF(ISNA($A30),"",IFERROR(SUMIFS(D_D[DEC],D_D[MT],5,D_D[CAT],SMS, D_D[EP],499,D_D[LOC],$A30)/$E30,0))</f>
        <v>1.0689655172413793E-2</v>
      </c>
      <c r="K30" s="91">
        <f ca="1">IF(ISNA($A30),"",IFERROR(SUMIFS(D_D[AWD],D_D[MT],5,D_D[CAT],SMS, D_D[EP],499,D_D[LOC],$A30)/$E30,0))</f>
        <v>1.7241379310344826E-4</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5708</v>
      </c>
      <c r="F31" s="89">
        <f ca="1">IF(ISNA($A31),"",IFERROR(SUMIFS(D_D[BL],D_D[MT],5,D_D[CAT],SMS, D_D[EP],499,D_D[LOC],$A31),0))</f>
        <v>1130</v>
      </c>
      <c r="G31" s="91">
        <f t="shared" ca="1" si="8"/>
        <v>0.1979677645409951</v>
      </c>
      <c r="H31" s="91">
        <f ca="1">IF(ISNA($A31),"",IFERROR(SUMIFS(D_D[DEV],D_D[MT],5,D_D[CAT],SMS, D_D[EP],499,D_D[LOC],$A31)/$E31,0))</f>
        <v>0.13787666433076384</v>
      </c>
      <c r="I31" s="91">
        <f ca="1">IF(ISNA($A31),"",IFERROR(SUMIFS(D_D[EVD],D_D[MT],5,D_D[CAT],SMS, D_D[EP],499,D_D[LOC],$A31)/$E31,0))</f>
        <v>0.78976874562018218</v>
      </c>
      <c r="J31" s="91">
        <f ca="1">IF(ISNA($A31),"",IFERROR(SUMIFS(D_D[DEC],D_D[MT],5,D_D[CAT],SMS, D_D[EP],499,D_D[LOC],$A31)/$E31,0))</f>
        <v>4.887876664330764E-2</v>
      </c>
      <c r="K31" s="91">
        <f ca="1">IF(ISNA($A31),"",IFERROR(SUMIFS(D_D[AWD],D_D[MT],5,D_D[CAT],SMS, D_D[EP],499,D_D[LOC],$A31)/$E31,0))</f>
        <v>1.7694463910301331E-2</v>
      </c>
      <c r="L31" s="91">
        <f ca="1">IF(ISNA($A31),"",IFERROR(SUMIFS(D_D[AUT],D_D[MT],5,D_D[CAT],SMS, D_D[EP],499,D_D[LOC],$A31)/$E31,0))</f>
        <v>5.7813594954449895E-3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90</v>
      </c>
      <c r="F32" s="89">
        <f ca="1">IF(ISNA($A32),"",IFERROR(SUMIFS(D_D[BL],D_D[MT],5,D_D[CAT],SMS, D_D[EP],499,D_D[LOC],$A32),0))</f>
        <v>24</v>
      </c>
      <c r="G32" s="91">
        <f t="shared" ca="1" si="8"/>
        <v>0.26666666666666666</v>
      </c>
      <c r="H32" s="91">
        <f ca="1">IF(ISNA($A32),"",IFERROR(SUMIFS(D_D[DEV],D_D[MT],5,D_D[CAT],SMS, D_D[EP],499,D_D[LOC],$A32)/$E32,0))</f>
        <v>0.2</v>
      </c>
      <c r="I32" s="91">
        <f ca="1">IF(ISNA($A32),"",IFERROR(SUMIFS(D_D[EVD],D_D[MT],5,D_D[CAT],SMS, D_D[EP],499,D_D[LOC],$A32)/$E32,0))</f>
        <v>0.74444444444444446</v>
      </c>
      <c r="J32" s="91">
        <f ca="1">IF(ISNA($A32),"",IFERROR(SUMIFS(D_D[DEC],D_D[MT],5,D_D[CAT],SMS, D_D[EP],499,D_D[LOC],$A32)/$E32,0))</f>
        <v>5.5555555555555552E-2</v>
      </c>
      <c r="K32" s="91">
        <f ca="1">IF(ISNA($A32),"",IFERROR(SUMIFS(D_D[AWD],D_D[MT],5,D_D[CAT],SMS, D_D[EP],499,D_D[LOC],$A32)/$E32,0))</f>
        <v>0</v>
      </c>
      <c r="L32" s="91">
        <f ca="1">IF(ISNA($A32),"",IFERROR(SUMIFS(D_D[AUT],D_D[MT],5,D_D[CAT],SMS, D_D[EP],499,D_D[LOC],$A32)/$E32,0))</f>
        <v>0</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1427</v>
      </c>
      <c r="F33" s="89">
        <f ca="1">IF(ISNA($A33),"",IFERROR(SUMIFS(D_D[BL],D_D[MT],5,D_D[CAT],SMS, D_D[EP],499,D_D[LOC],$A33),0))</f>
        <v>378</v>
      </c>
      <c r="G33" s="91">
        <f t="shared" ca="1" si="8"/>
        <v>0.26489138051857042</v>
      </c>
      <c r="H33" s="91">
        <f ca="1">IF(ISNA($A33),"",IFERROR(SUMIFS(D_D[DEV],D_D[MT],5,D_D[CAT],SMS, D_D[EP],499,D_D[LOC],$A33)/$E33,0))</f>
        <v>0.21723896285914507</v>
      </c>
      <c r="I33" s="91">
        <f ca="1">IF(ISNA($A33),"",IFERROR(SUMIFS(D_D[EVD],D_D[MT],5,D_D[CAT],SMS, D_D[EP],499,D_D[LOC],$A33)/$E33,0))</f>
        <v>0.52838121934127535</v>
      </c>
      <c r="J33" s="91">
        <f ca="1">IF(ISNA($A33),"",IFERROR(SUMIFS(D_D[DEC],D_D[MT],5,D_D[CAT],SMS, D_D[EP],499,D_D[LOC],$A33)/$E33,0))</f>
        <v>0.1618780658724597</v>
      </c>
      <c r="K33" s="91">
        <f ca="1">IF(ISNA($A33),"",IFERROR(SUMIFS(D_D[AWD],D_D[MT],5,D_D[CAT],SMS, D_D[EP],499,D_D[LOC],$A33)/$E33,0))</f>
        <v>6.9376313945339871E-2</v>
      </c>
      <c r="L33" s="91">
        <f ca="1">IF(ISNA($A33),"",IFERROR(SUMIFS(D_D[AUT],D_D[MT],5,D_D[CAT],SMS, D_D[EP],499,D_D[LOC],$A33)/$E33,0))</f>
        <v>2.3125437981779958E-2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4191</v>
      </c>
      <c r="F34" s="89">
        <f ca="1">IF(ISNA($A34),"",IFERROR(SUMIFS(D_D[BL],D_D[MT],5,D_D[CAT],SMS, D_D[EP],499,D_D[LOC],$A34),0))</f>
        <v>728</v>
      </c>
      <c r="G34" s="91">
        <f t="shared" ca="1" si="8"/>
        <v>0.17370555953233119</v>
      </c>
      <c r="H34" s="91">
        <f ca="1">IF(ISNA($A34),"",IFERROR(SUMIFS(D_D[DEV],D_D[MT],5,D_D[CAT],SMS, D_D[EP],499,D_D[LOC],$A34)/$E34,0))</f>
        <v>0.10952040085898354</v>
      </c>
      <c r="I34" s="91">
        <f ca="1">IF(ISNA($A34),"",IFERROR(SUMIFS(D_D[EVD],D_D[MT],5,D_D[CAT],SMS, D_D[EP],499,D_D[LOC],$A34)/$E34,0))</f>
        <v>0.87974230493915528</v>
      </c>
      <c r="J34" s="91">
        <f ca="1">IF(ISNA($A34),"",IFERROR(SUMIFS(D_D[DEC],D_D[MT],5,D_D[CAT],SMS, D_D[EP],499,D_D[LOC],$A34)/$E34,0))</f>
        <v>1.0260081126222859E-2</v>
      </c>
      <c r="K34" s="91">
        <f ca="1">IF(ISNA($A34),"",IFERROR(SUMIFS(D_D[AWD],D_D[MT],5,D_D[CAT],SMS, D_D[EP],499,D_D[LOC],$A34)/$E34,0))</f>
        <v>4.7721307563827249E-4</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1508</v>
      </c>
      <c r="F35" s="89">
        <f ca="1">IF(ISNA($A35),"",IFERROR(SUMIFS(D_D[BL],D_D[MT],5,D_D[CAT],SMS, D_D[EP],499,D_D[LOC],$A35),0))</f>
        <v>273</v>
      </c>
      <c r="G35" s="91">
        <f t="shared" ca="1" si="8"/>
        <v>0.18103448275862069</v>
      </c>
      <c r="H35" s="91">
        <f ca="1">IF(ISNA($A35),"",IFERROR(SUMIFS(D_D[DEV],D_D[MT],5,D_D[CAT],SMS, D_D[EP],499,D_D[LOC],$A35)/$E35,0))</f>
        <v>0.13660477453580902</v>
      </c>
      <c r="I35" s="91">
        <f ca="1">IF(ISNA($A35),"",IFERROR(SUMIFS(D_D[EVD],D_D[MT],5,D_D[CAT],SMS, D_D[EP],499,D_D[LOC],$A35)/$E35,0))</f>
        <v>0.79244031830238726</v>
      </c>
      <c r="J35" s="91">
        <f ca="1">IF(ISNA($A35),"",IFERROR(SUMIFS(D_D[DEC],D_D[MT],5,D_D[CAT],SMS, D_D[EP],499,D_D[LOC],$A35)/$E35,0))</f>
        <v>4.1777188328912467E-2</v>
      </c>
      <c r="K35" s="91">
        <f ca="1">IF(ISNA($A35),"",IFERROR(SUMIFS(D_D[AWD],D_D[MT],5,D_D[CAT],SMS, D_D[EP],499,D_D[LOC],$A35)/$E35,0))</f>
        <v>2.5198938992042442E-2</v>
      </c>
      <c r="L35" s="91">
        <f ca="1">IF(ISNA($A35),"",IFERROR(SUMIFS(D_D[AUT],D_D[MT],5,D_D[CAT],SMS, D_D[EP],499,D_D[LOC],$A35)/$E35,0))</f>
        <v>3.9787798408488064E-3</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31</v>
      </c>
      <c r="F36" s="89">
        <f ca="1">IF(ISNA($A36),"",IFERROR(SUMIFS(D_D[BL],D_D[MT],5,D_D[CAT],SMS, D_D[EP],499,D_D[LOC],$A36),0))</f>
        <v>5</v>
      </c>
      <c r="G36" s="91">
        <f t="shared" ca="1" si="8"/>
        <v>0.16129032258064516</v>
      </c>
      <c r="H36" s="91">
        <f ca="1">IF(ISNA($A36),"",IFERROR(SUMIFS(D_D[DEV],D_D[MT],5,D_D[CAT],SMS, D_D[EP],499,D_D[LOC],$A36)/$E36,0))</f>
        <v>0.32258064516129031</v>
      </c>
      <c r="I36" s="91">
        <f ca="1">IF(ISNA($A36),"",IFERROR(SUMIFS(D_D[EVD],D_D[MT],5,D_D[CAT],SMS, D_D[EP],499,D_D[LOC],$A36)/$E36,0))</f>
        <v>0.58064516129032262</v>
      </c>
      <c r="J36" s="91">
        <f ca="1">IF(ISNA($A36),"",IFERROR(SUMIFS(D_D[DEC],D_D[MT],5,D_D[CAT],SMS, D_D[EP],499,D_D[LOC],$A36)/$E36,0))</f>
        <v>6.4516129032258063E-2</v>
      </c>
      <c r="K36" s="91">
        <f ca="1">IF(ISNA($A36),"",IFERROR(SUMIFS(D_D[AWD],D_D[MT],5,D_D[CAT],SMS, D_D[EP],499,D_D[LOC],$A36)/$E36,0))</f>
        <v>3.2258064516129031E-2</v>
      </c>
      <c r="L36" s="91">
        <f ca="1">IF(ISNA($A36),"",IFERROR(SUMIFS(D_D[AUT],D_D[MT],5,D_D[CAT],SMS, D_D[EP],499,D_D[LOC],$A36)/$E36,0))</f>
        <v>0</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379</v>
      </c>
      <c r="F37" s="89">
        <f ca="1">IF(ISNA($A37),"",IFERROR(SUMIFS(D_D[BL],D_D[MT],5,D_D[CAT],SMS, D_D[EP],499,D_D[LOC],$A37),0))</f>
        <v>80</v>
      </c>
      <c r="G37" s="91">
        <f t="shared" ca="1" si="8"/>
        <v>0.21108179419525067</v>
      </c>
      <c r="H37" s="91">
        <f ca="1">IF(ISNA($A37),"",IFERROR(SUMIFS(D_D[DEV],D_D[MT],5,D_D[CAT],SMS, D_D[EP],499,D_D[LOC],$A37)/$E37,0))</f>
        <v>0.22163588390501318</v>
      </c>
      <c r="I37" s="91">
        <f ca="1">IF(ISNA($A37),"",IFERROR(SUMIFS(D_D[EVD],D_D[MT],5,D_D[CAT],SMS, D_D[EP],499,D_D[LOC],$A37)/$E37,0))</f>
        <v>0.53562005277044855</v>
      </c>
      <c r="J37" s="91">
        <f ca="1">IF(ISNA($A37),"",IFERROR(SUMIFS(D_D[DEC],D_D[MT],5,D_D[CAT],SMS, D_D[EP],499,D_D[LOC],$A37)/$E37,0))</f>
        <v>0.12928759894459102</v>
      </c>
      <c r="K37" s="91">
        <f ca="1">IF(ISNA($A37),"",IFERROR(SUMIFS(D_D[AWD],D_D[MT],5,D_D[CAT],SMS, D_D[EP],499,D_D[LOC],$A37)/$E37,0))</f>
        <v>9.7625329815303433E-2</v>
      </c>
      <c r="L37" s="91">
        <f ca="1">IF(ISNA($A37),"",IFERROR(SUMIFS(D_D[AUT],D_D[MT],5,D_D[CAT],SMS, D_D[EP],499,D_D[LOC],$A37)/$E37,0))</f>
        <v>1.5831134564643801E-2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1098</v>
      </c>
      <c r="F38" s="89">
        <f ca="1">IF(ISNA($A38),"",IFERROR(SUMIFS(D_D[BL],D_D[MT],5,D_D[CAT],SMS, D_D[EP],499,D_D[LOC],$A38),0))</f>
        <v>188</v>
      </c>
      <c r="G38" s="91">
        <f t="shared" ca="1" si="8"/>
        <v>0.17122040072859745</v>
      </c>
      <c r="H38" s="91">
        <f ca="1">IF(ISNA($A38),"",IFERROR(SUMIFS(D_D[DEV],D_D[MT],5,D_D[CAT],SMS, D_D[EP],499,D_D[LOC],$A38)/$E38,0))</f>
        <v>0.10200364298724955</v>
      </c>
      <c r="I38" s="91">
        <f ca="1">IF(ISNA($A38),"",IFERROR(SUMIFS(D_D[EVD],D_D[MT],5,D_D[CAT],SMS, D_D[EP],499,D_D[LOC],$A38)/$E38,0))</f>
        <v>0.8870673952641166</v>
      </c>
      <c r="J38" s="91">
        <f ca="1">IF(ISNA($A38),"",IFERROR(SUMIFS(D_D[DEC],D_D[MT],5,D_D[CAT],SMS, D_D[EP],499,D_D[LOC],$A38)/$E38,0))</f>
        <v>1.092896174863388E-2</v>
      </c>
      <c r="K38" s="91">
        <f ca="1">IF(ISNA($A38),"",IFERROR(SUMIFS(D_D[AWD],D_D[MT],5,D_D[CAT],SMS, D_D[EP],499,D_D[LOC],$A38)/$E38,0))</f>
        <v>0</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6759</v>
      </c>
      <c r="F39" s="89">
        <f ca="1">IF(ISNA($A39),"",IFERROR(SUMIFS(D_D[BL],D_D[MT],5,D_D[CAT],SMS, D_D[EP],499,D_D[LOC],$A39),0))</f>
        <v>1669</v>
      </c>
      <c r="G39" s="91">
        <f t="shared" ca="1" si="8"/>
        <v>0.24693001923361443</v>
      </c>
      <c r="H39" s="91">
        <f ca="1">IF(ISNA($A39),"",IFERROR(SUMIFS(D_D[DEV],D_D[MT],5,D_D[CAT],SMS, D_D[EP],499,D_D[LOC],$A39)/$E39,0))</f>
        <v>0.11688119544311289</v>
      </c>
      <c r="I39" s="91">
        <f ca="1">IF(ISNA($A39),"",IFERROR(SUMIFS(D_D[EVD],D_D[MT],5,D_D[CAT],SMS, D_D[EP],499,D_D[LOC],$A39)/$E39,0))</f>
        <v>0.79405237461162892</v>
      </c>
      <c r="J39" s="91">
        <f ca="1">IF(ISNA($A39),"",IFERROR(SUMIFS(D_D[DEC],D_D[MT],5,D_D[CAT],SMS, D_D[EP],499,D_D[LOC],$A39)/$E39,0))</f>
        <v>6.3766829412635007E-2</v>
      </c>
      <c r="K39" s="91">
        <f ca="1">IF(ISNA($A39),"",IFERROR(SUMIFS(D_D[AWD],D_D[MT],5,D_D[CAT],SMS, D_D[EP],499,D_D[LOC],$A39)/$E39,0))</f>
        <v>1.9233614440005917E-2</v>
      </c>
      <c r="L39" s="91">
        <f ca="1">IF(ISNA($A39),"",IFERROR(SUMIFS(D_D[AUT],D_D[MT],5,D_D[CAT],SMS, D_D[EP],499,D_D[LOC],$A39)/$E39,0))</f>
        <v>5.770084332001775E-3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232</v>
      </c>
      <c r="F40" s="89">
        <f ca="1">IF(ISNA($A40),"",IFERROR(SUMIFS(D_D[BL],D_D[MT],5,D_D[CAT],SMS, D_D[EP],499,D_D[LOC],$A40),0))</f>
        <v>69</v>
      </c>
      <c r="G40" s="91">
        <f t="shared" ca="1" si="8"/>
        <v>0.29741379310344829</v>
      </c>
      <c r="H40" s="91">
        <f ca="1">IF(ISNA($A40),"",IFERROR(SUMIFS(D_D[DEV],D_D[MT],5,D_D[CAT],SMS, D_D[EP],499,D_D[LOC],$A40)/$E40,0))</f>
        <v>0.17241379310344829</v>
      </c>
      <c r="I40" s="91">
        <f ca="1">IF(ISNA($A40),"",IFERROR(SUMIFS(D_D[EVD],D_D[MT],5,D_D[CAT],SMS, D_D[EP],499,D_D[LOC],$A40)/$E40,0))</f>
        <v>0.63793103448275867</v>
      </c>
      <c r="J40" s="91">
        <f ca="1">IF(ISNA($A40),"",IFERROR(SUMIFS(D_D[DEC],D_D[MT],5,D_D[CAT],SMS, D_D[EP],499,D_D[LOC],$A40)/$E40,0))</f>
        <v>0.15086206896551724</v>
      </c>
      <c r="K40" s="91">
        <f ca="1">IF(ISNA($A40),"",IFERROR(SUMIFS(D_D[AWD],D_D[MT],5,D_D[CAT],SMS, D_D[EP],499,D_D[LOC],$A40)/$E40,0))</f>
        <v>3.8793103448275863E-2</v>
      </c>
      <c r="L40" s="91">
        <f ca="1">IF(ISNA($A40),"",IFERROR(SUMIFS(D_D[AUT],D_D[MT],5,D_D[CAT],SMS, D_D[EP],499,D_D[LOC],$A40)/$E40,0))</f>
        <v>0</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1922</v>
      </c>
      <c r="F41" s="89">
        <f ca="1">IF(ISNA($A41),"",IFERROR(SUMIFS(D_D[BL],D_D[MT],5,D_D[CAT],SMS, D_D[EP],499,D_D[LOC],$A41),0))</f>
        <v>581</v>
      </c>
      <c r="G41" s="91">
        <f t="shared" ca="1" si="8"/>
        <v>0.30228928199791882</v>
      </c>
      <c r="H41" s="91">
        <f ca="1">IF(ISNA($A41),"",IFERROR(SUMIFS(D_D[DEV],D_D[MT],5,D_D[CAT],SMS, D_D[EP],499,D_D[LOC],$A41)/$E41,0))</f>
        <v>0.16129032258064516</v>
      </c>
      <c r="I41" s="91">
        <f ca="1">IF(ISNA($A41),"",IFERROR(SUMIFS(D_D[EVD],D_D[MT],5,D_D[CAT],SMS, D_D[EP],499,D_D[LOC],$A41)/$E41,0))</f>
        <v>0.57648283038501558</v>
      </c>
      <c r="J41" s="91">
        <f ca="1">IF(ISNA($A41),"",IFERROR(SUMIFS(D_D[DEC],D_D[MT],5,D_D[CAT],SMS, D_D[EP],499,D_D[LOC],$A41)/$E41,0))</f>
        <v>0.17845993756503642</v>
      </c>
      <c r="K41" s="91">
        <f ca="1">IF(ISNA($A41),"",IFERROR(SUMIFS(D_D[AWD],D_D[MT],5,D_D[CAT],SMS, D_D[EP],499,D_D[LOC],$A41)/$E41,0))</f>
        <v>6.2434963579604576E-2</v>
      </c>
      <c r="L41" s="91">
        <f ca="1">IF(ISNA($A41),"",IFERROR(SUMIFS(D_D[AUT],D_D[MT],5,D_D[CAT],SMS, D_D[EP],499,D_D[LOC],$A41)/$E41,0))</f>
        <v>2.029136316337149E-2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4605</v>
      </c>
      <c r="F42" s="89">
        <f ca="1">IF(ISNA($A42),"",IFERROR(SUMIFS(D_D[BL],D_D[MT],5,D_D[CAT],SMS, D_D[EP],499,D_D[LOC],$A42),0))</f>
        <v>1019</v>
      </c>
      <c r="G42" s="91">
        <f t="shared" ca="1" si="8"/>
        <v>0.22128121606948969</v>
      </c>
      <c r="H42" s="91">
        <f ca="1">IF(ISNA($A42),"",IFERROR(SUMIFS(D_D[DEV],D_D[MT],5,D_D[CAT],SMS, D_D[EP],499,D_D[LOC],$A42)/$E42,0))</f>
        <v>9.5548317046688383E-2</v>
      </c>
      <c r="I42" s="91">
        <f ca="1">IF(ISNA($A42),"",IFERROR(SUMIFS(D_D[EVD],D_D[MT],5,D_D[CAT],SMS, D_D[EP],499,D_D[LOC],$A42)/$E42,0))</f>
        <v>0.89272529858849081</v>
      </c>
      <c r="J42" s="91">
        <f ca="1">IF(ISNA($A42),"",IFERROR(SUMIFS(D_D[DEC],D_D[MT],5,D_D[CAT],SMS, D_D[EP],499,D_D[LOC],$A42)/$E42,0))</f>
        <v>1.1509229098805645E-2</v>
      </c>
      <c r="K42" s="91">
        <f ca="1">IF(ISNA($A42),"",IFERROR(SUMIFS(D_D[AWD],D_D[MT],5,D_D[CAT],SMS, D_D[EP],499,D_D[LOC],$A42)/$E42,0))</f>
        <v>2.1715526601520088E-4</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4360</v>
      </c>
      <c r="F43" s="89">
        <f ca="1">IF(ISNA($A43),"",IFERROR(SUMIFS(D_D[BL],D_D[MT],5,D_D[CAT],SMS, D_D[EP],499,D_D[LOC],$A43),0))</f>
        <v>832</v>
      </c>
      <c r="G43" s="91">
        <f t="shared" ca="1" si="8"/>
        <v>0.19082568807339451</v>
      </c>
      <c r="H43" s="91">
        <f ca="1">IF(ISNA($A43),"",IFERROR(SUMIFS(D_D[DEV],D_D[MT],5,D_D[CAT],SMS, D_D[EP],499,D_D[LOC],$A43)/$E43,0))</f>
        <v>0.14197247706422017</v>
      </c>
      <c r="I43" s="91">
        <f ca="1">IF(ISNA($A43),"",IFERROR(SUMIFS(D_D[EVD],D_D[MT],5,D_D[CAT],SMS, D_D[EP],499,D_D[LOC],$A43)/$E43,0))</f>
        <v>0.7857798165137615</v>
      </c>
      <c r="J43" s="91">
        <f ca="1">IF(ISNA($A43),"",IFERROR(SUMIFS(D_D[DEC],D_D[MT],5,D_D[CAT],SMS, D_D[EP],499,D_D[LOC],$A43)/$E43,0))</f>
        <v>4.7247706422018351E-2</v>
      </c>
      <c r="K43" s="91">
        <f ca="1">IF(ISNA($A43),"",IFERROR(SUMIFS(D_D[AWD],D_D[MT],5,D_D[CAT],SMS, D_D[EP],499,D_D[LOC],$A43)/$E43,0))</f>
        <v>1.9724770642201836E-2</v>
      </c>
      <c r="L43" s="91">
        <f ca="1">IF(ISNA($A43),"",IFERROR(SUMIFS(D_D[AUT],D_D[MT],5,D_D[CAT],SMS, D_D[EP],499,D_D[LOC],$A43)/$E43,0))</f>
        <v>5.2752293577981654E-3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84</v>
      </c>
      <c r="F44" s="89">
        <f ca="1">IF(ISNA($A44),"",IFERROR(SUMIFS(D_D[BL],D_D[MT],5,D_D[CAT],SMS, D_D[EP],499,D_D[LOC],$A44),0))</f>
        <v>22</v>
      </c>
      <c r="G44" s="91">
        <f t="shared" ca="1" si="8"/>
        <v>0.26190476190476192</v>
      </c>
      <c r="H44" s="91">
        <f ca="1">IF(ISNA($A44),"",IFERROR(SUMIFS(D_D[DEV],D_D[MT],5,D_D[CAT],SMS, D_D[EP],499,D_D[LOC],$A44)/$E44,0))</f>
        <v>0.23809523809523808</v>
      </c>
      <c r="I44" s="91">
        <f ca="1">IF(ISNA($A44),"",IFERROR(SUMIFS(D_D[EVD],D_D[MT],5,D_D[CAT],SMS, D_D[EP],499,D_D[LOC],$A44)/$E44,0))</f>
        <v>0.6071428571428571</v>
      </c>
      <c r="J44" s="91">
        <f ca="1">IF(ISNA($A44),"",IFERROR(SUMIFS(D_D[DEC],D_D[MT],5,D_D[CAT],SMS, D_D[EP],499,D_D[LOC],$A44)/$E44,0))</f>
        <v>0.10714285714285714</v>
      </c>
      <c r="K44" s="91">
        <f ca="1">IF(ISNA($A44),"",IFERROR(SUMIFS(D_D[AWD],D_D[MT],5,D_D[CAT],SMS, D_D[EP],499,D_D[LOC],$A44)/$E44,0))</f>
        <v>3.5714285714285712E-2</v>
      </c>
      <c r="L44" s="91">
        <f ca="1">IF(ISNA($A44),"",IFERROR(SUMIFS(D_D[AUT],D_D[MT],5,D_D[CAT],SMS, D_D[EP],499,D_D[LOC],$A44)/$E44,0))</f>
        <v>1.1904761904761904E-2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1080</v>
      </c>
      <c r="F45" s="89">
        <f ca="1">IF(ISNA($A45),"",IFERROR(SUMIFS(D_D[BL],D_D[MT],5,D_D[CAT],SMS, D_D[EP],499,D_D[LOC],$A45),0))</f>
        <v>240</v>
      </c>
      <c r="G45" s="91">
        <f t="shared" ca="1" si="8"/>
        <v>0.22222222222222221</v>
      </c>
      <c r="H45" s="91">
        <f ca="1">IF(ISNA($A45),"",IFERROR(SUMIFS(D_D[DEV],D_D[MT],5,D_D[CAT],SMS, D_D[EP],499,D_D[LOC],$A45)/$E45,0))</f>
        <v>0.19259259259259259</v>
      </c>
      <c r="I45" s="91">
        <f ca="1">IF(ISNA($A45),"",IFERROR(SUMIFS(D_D[EVD],D_D[MT],5,D_D[CAT],SMS, D_D[EP],499,D_D[LOC],$A45)/$E45,0))</f>
        <v>0.562037037037037</v>
      </c>
      <c r="J45" s="91">
        <f ca="1">IF(ISNA($A45),"",IFERROR(SUMIFS(D_D[DEC],D_D[MT],5,D_D[CAT],SMS, D_D[EP],499,D_D[LOC],$A45)/$E45,0))</f>
        <v>0.14907407407407408</v>
      </c>
      <c r="K45" s="91">
        <f ca="1">IF(ISNA($A45),"",IFERROR(SUMIFS(D_D[AWD],D_D[MT],5,D_D[CAT],SMS, D_D[EP],499,D_D[LOC],$A45)/$E45,0))</f>
        <v>7.5925925925925924E-2</v>
      </c>
      <c r="L45" s="91">
        <f ca="1">IF(ISNA($A45),"",IFERROR(SUMIFS(D_D[AUT],D_D[MT],5,D_D[CAT],SMS, D_D[EP],499,D_D[LOC],$A45)/$E45,0))</f>
        <v>2.0370370370370372E-2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3196</v>
      </c>
      <c r="F46" s="89">
        <f ca="1">IF(ISNA($A46),"",IFERROR(SUMIFS(D_D[BL],D_D[MT],5,D_D[CAT],SMS, D_D[EP],499,D_D[LOC],$A46),0))</f>
        <v>570</v>
      </c>
      <c r="G46" s="91">
        <f t="shared" ca="1" si="8"/>
        <v>0.17834793491864831</v>
      </c>
      <c r="H46" s="91">
        <f ca="1">IF(ISNA($A46),"",IFERROR(SUMIFS(D_D[DEV],D_D[MT],5,D_D[CAT],SMS, D_D[EP],499,D_D[LOC],$A46)/$E46,0))</f>
        <v>0.12234042553191489</v>
      </c>
      <c r="I46" s="91">
        <f ca="1">IF(ISNA($A46),"",IFERROR(SUMIFS(D_D[EVD],D_D[MT],5,D_D[CAT],SMS, D_D[EP],499,D_D[LOC],$A46)/$E46,0))</f>
        <v>0.86608260325406761</v>
      </c>
      <c r="J46" s="91">
        <f ca="1">IF(ISNA($A46),"",IFERROR(SUMIFS(D_D[DEC],D_D[MT],5,D_D[CAT],SMS, D_D[EP],499,D_D[LOC],$A46)/$E46,0))</f>
        <v>1.1264080100125156E-2</v>
      </c>
      <c r="K46" s="91">
        <f ca="1">IF(ISNA($A46),"",IFERROR(SUMIFS(D_D[AWD],D_D[MT],5,D_D[CAT],SMS, D_D[EP],499,D_D[LOC],$A46)/$E46,0))</f>
        <v>3.1289111389236547E-4</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7665</v>
      </c>
      <c r="F47" s="89">
        <f ca="1">IF(ISNA($A47),"",IFERROR(SUMIFS(D_D[BL],D_D[MT],5,D_D[CAT],SMS, D_D[EP],499,D_D[LOC],$A47),0))</f>
        <v>1414</v>
      </c>
      <c r="G47" s="91">
        <f t="shared" ca="1" si="8"/>
        <v>0.18447488584474886</v>
      </c>
      <c r="H47" s="91">
        <f ca="1">IF(ISNA($A47),"",IFERROR(SUMIFS(D_D[DEV],D_D[MT],5,D_D[CAT],SMS, D_D[EP],499,D_D[LOC],$A47)/$E47,0))</f>
        <v>0.15616438356164383</v>
      </c>
      <c r="I47" s="91">
        <f ca="1">IF(ISNA($A47),"",IFERROR(SUMIFS(D_D[EVD],D_D[MT],5,D_D[CAT],SMS, D_D[EP],499,D_D[LOC],$A47)/$E47,0))</f>
        <v>0.76738421395955647</v>
      </c>
      <c r="J47" s="91">
        <f ca="1">IF(ISNA($A47),"",IFERROR(SUMIFS(D_D[DEC],D_D[MT],5,D_D[CAT],SMS, D_D[EP],499,D_D[LOC],$A47)/$E47,0))</f>
        <v>4.5923026744944556E-2</v>
      </c>
      <c r="K47" s="91">
        <f ca="1">IF(ISNA($A47),"",IFERROR(SUMIFS(D_D[AWD],D_D[MT],5,D_D[CAT],SMS, D_D[EP],499,D_D[LOC],$A47)/$E47,0))</f>
        <v>2.2700587084148727E-2</v>
      </c>
      <c r="L47" s="91">
        <f ca="1">IF(ISNA($A47),"",IFERROR(SUMIFS(D_D[AUT],D_D[MT],5,D_D[CAT],SMS, D_D[EP],499,D_D[LOC],$A47)/$E47,0))</f>
        <v>7.8277886497064575E-3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163</v>
      </c>
      <c r="F48" s="89">
        <f ca="1">IF(ISNA($A48),"",IFERROR(SUMIFS(D_D[BL],D_D[MT],5,D_D[CAT],SMS, D_D[EP],499,D_D[LOC],$A48),0))</f>
        <v>36</v>
      </c>
      <c r="G48" s="91">
        <f t="shared" ca="1" si="8"/>
        <v>0.22085889570552147</v>
      </c>
      <c r="H48" s="91">
        <f ca="1">IF(ISNA($A48),"",IFERROR(SUMIFS(D_D[DEV],D_D[MT],5,D_D[CAT],SMS, D_D[EP],499,D_D[LOC],$A48)/$E48,0))</f>
        <v>0.31901840490797545</v>
      </c>
      <c r="I48" s="91">
        <f ca="1">IF(ISNA($A48),"",IFERROR(SUMIFS(D_D[EVD],D_D[MT],5,D_D[CAT],SMS, D_D[EP],499,D_D[LOC],$A48)/$E48,0))</f>
        <v>0.55214723926380371</v>
      </c>
      <c r="J48" s="91">
        <f ca="1">IF(ISNA($A48),"",IFERROR(SUMIFS(D_D[DEC],D_D[MT],5,D_D[CAT],SMS, D_D[EP],499,D_D[LOC],$A48)/$E48,0))</f>
        <v>7.3619631901840496E-2</v>
      </c>
      <c r="K48" s="91">
        <f ca="1">IF(ISNA($A48),"",IFERROR(SUMIFS(D_D[AWD],D_D[MT],5,D_D[CAT],SMS, D_D[EP],499,D_D[LOC],$A48)/$E48,0))</f>
        <v>5.5214723926380369E-2</v>
      </c>
      <c r="L48" s="91">
        <f ca="1">IF(ISNA($A48),"",IFERROR(SUMIFS(D_D[AUT],D_D[MT],5,D_D[CAT],SMS, D_D[EP],499,D_D[LOC],$A48)/$E48,0))</f>
        <v>0</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2006</v>
      </c>
      <c r="F49" s="89">
        <f ca="1">IF(ISNA($A49),"",IFERROR(SUMIFS(D_D[BL],D_D[MT],5,D_D[CAT],SMS, D_D[EP],499,D_D[LOC],$A49),0))</f>
        <v>467</v>
      </c>
      <c r="G49" s="91">
        <f t="shared" ref="G49:G59" ca="1" si="11">IF(ISNA($A49),"",IFERROR(F49/E49,0))</f>
        <v>0.23280159521435692</v>
      </c>
      <c r="H49" s="91">
        <f ca="1">IF(ISNA($A49),"",IFERROR(SUMIFS(D_D[DEV],D_D[MT],5,D_D[CAT],SMS, D_D[EP],499,D_D[LOC],$A49)/$E49,0))</f>
        <v>0.20737786640079761</v>
      </c>
      <c r="I49" s="91">
        <f ca="1">IF(ISNA($A49),"",IFERROR(SUMIFS(D_D[EVD],D_D[MT],5,D_D[CAT],SMS, D_D[EP],499,D_D[LOC],$A49)/$E49,0))</f>
        <v>0.54137587238285145</v>
      </c>
      <c r="J49" s="91">
        <f ca="1">IF(ISNA($A49),"",IFERROR(SUMIFS(D_D[DEC],D_D[MT],5,D_D[CAT],SMS, D_D[EP],499,D_D[LOC],$A49)/$E49,0))</f>
        <v>0.13958125623130607</v>
      </c>
      <c r="K49" s="91">
        <f ca="1">IF(ISNA($A49),"",IFERROR(SUMIFS(D_D[AWD],D_D[MT],5,D_D[CAT],SMS, D_D[EP],499,D_D[LOC],$A49)/$E49,0))</f>
        <v>8.175473579262213E-2</v>
      </c>
      <c r="L49" s="91">
        <f ca="1">IF(ISNA($A49),"",IFERROR(SUMIFS(D_D[AUT],D_D[MT],5,D_D[CAT],SMS, D_D[EP],499,D_D[LOC],$A49)/$E49,0))</f>
        <v>2.991026919242273E-2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5496</v>
      </c>
      <c r="F50" s="89">
        <f ca="1">IF(ISNA($A50),"",IFERROR(SUMIFS(D_D[BL],D_D[MT],5,D_D[CAT],SMS, D_D[EP],499,D_D[LOC],$A50),0))</f>
        <v>911</v>
      </c>
      <c r="G50" s="91">
        <f t="shared" ca="1" si="11"/>
        <v>0.16575691411935953</v>
      </c>
      <c r="H50" s="91">
        <f ca="1">IF(ISNA($A50),"",IFERROR(SUMIFS(D_D[DEV],D_D[MT],5,D_D[CAT],SMS, D_D[EP],499,D_D[LOC],$A50)/$E50,0))</f>
        <v>0.1326419213973799</v>
      </c>
      <c r="I50" s="91">
        <f ca="1">IF(ISNA($A50),"",IFERROR(SUMIFS(D_D[EVD],D_D[MT],5,D_D[CAT],SMS, D_D[EP],499,D_D[LOC],$A50)/$E50,0))</f>
        <v>0.85625909752547302</v>
      </c>
      <c r="J50" s="91">
        <f ca="1">IF(ISNA($A50),"",IFERROR(SUMIFS(D_D[DEC],D_D[MT],5,D_D[CAT],SMS, D_D[EP],499,D_D[LOC],$A50)/$E50,0))</f>
        <v>1.0917030567685589E-2</v>
      </c>
      <c r="K50" s="91">
        <f ca="1">IF(ISNA($A50),"",IFERROR(SUMIFS(D_D[AWD],D_D[MT],5,D_D[CAT],SMS, D_D[EP],499,D_D[LOC],$A50)/$E50,0))</f>
        <v>1.819505094614265E-4</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6352</v>
      </c>
      <c r="F51" s="89">
        <f ca="1">IF(ISNA($A51),"",IFERROR(SUMIFS(D_D[BL],D_D[MT],5,D_D[CAT],SMS, D_D[EP],499,D_D[LOC],$A51),0))</f>
        <v>1267</v>
      </c>
      <c r="G51" s="91">
        <f t="shared" ca="1" si="11"/>
        <v>0.19946473551637281</v>
      </c>
      <c r="H51" s="91">
        <f ca="1">IF(ISNA($A51),"",IFERROR(SUMIFS(D_D[DEV],D_D[MT],5,D_D[CAT],SMS, D_D[EP],499,D_D[LOC],$A51)/$E51,0))</f>
        <v>0.14546599496221663</v>
      </c>
      <c r="I51" s="91">
        <f ca="1">IF(ISNA($A51),"",IFERROR(SUMIFS(D_D[EVD],D_D[MT],5,D_D[CAT],SMS, D_D[EP],499,D_D[LOC],$A51)/$E51,0))</f>
        <v>0.7761335012594458</v>
      </c>
      <c r="J51" s="91">
        <f ca="1">IF(ISNA($A51),"",IFERROR(SUMIFS(D_D[DEC],D_D[MT],5,D_D[CAT],SMS, D_D[EP],499,D_D[LOC],$A51)/$E51,0))</f>
        <v>5.1322418136020148E-2</v>
      </c>
      <c r="K51" s="91">
        <f ca="1">IF(ISNA($A51),"",IFERROR(SUMIFS(D_D[AWD],D_D[MT],5,D_D[CAT],SMS, D_D[EP],499,D_D[LOC],$A51)/$E51,0))</f>
        <v>1.9363979848866498E-2</v>
      </c>
      <c r="L51" s="91">
        <f ca="1">IF(ISNA($A51),"",IFERROR(SUMIFS(D_D[AUT],D_D[MT],5,D_D[CAT],SMS, D_D[EP],499,D_D[LOC],$A51)/$E51,0))</f>
        <v>7.714105793450882E-3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175</v>
      </c>
      <c r="F52" s="89">
        <f ca="1">IF(ISNA($A52),"",IFERROR(SUMIFS(D_D[BL],D_D[MT],5,D_D[CAT],SMS, D_D[EP],499,D_D[LOC],$A52),0))</f>
        <v>50</v>
      </c>
      <c r="G52" s="91">
        <f t="shared" ca="1" si="11"/>
        <v>0.2857142857142857</v>
      </c>
      <c r="H52" s="91">
        <f ca="1">IF(ISNA($A52),"",IFERROR(SUMIFS(D_D[DEV],D_D[MT],5,D_D[CAT],SMS, D_D[EP],499,D_D[LOC],$A52)/$E52,0))</f>
        <v>0.2</v>
      </c>
      <c r="I52" s="91">
        <f ca="1">IF(ISNA($A52),"",IFERROR(SUMIFS(D_D[EVD],D_D[MT],5,D_D[CAT],SMS, D_D[EP],499,D_D[LOC],$A52)/$E52,0))</f>
        <v>0.57714285714285718</v>
      </c>
      <c r="J52" s="91">
        <f ca="1">IF(ISNA($A52),"",IFERROR(SUMIFS(D_D[DEC],D_D[MT],5,D_D[CAT],SMS, D_D[EP],499,D_D[LOC],$A52)/$E52,0))</f>
        <v>0.17714285714285713</v>
      </c>
      <c r="K52" s="91">
        <f ca="1">IF(ISNA($A52),"",IFERROR(SUMIFS(D_D[AWD],D_D[MT],5,D_D[CAT],SMS, D_D[EP],499,D_D[LOC],$A52)/$E52,0))</f>
        <v>3.4285714285714287E-2</v>
      </c>
      <c r="L52" s="91">
        <f ca="1">IF(ISNA($A52),"",IFERROR(SUMIFS(D_D[AUT],D_D[MT],5,D_D[CAT],SMS, D_D[EP],499,D_D[LOC],$A52)/$E52,0))</f>
        <v>1.1428571428571429E-2</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1573</v>
      </c>
      <c r="F53" s="89">
        <f ca="1">IF(ISNA($A53),"",IFERROR(SUMIFS(D_D[BL],D_D[MT],5,D_D[CAT],SMS, D_D[EP],499,D_D[LOC],$A53),0))</f>
        <v>385</v>
      </c>
      <c r="G53" s="91">
        <f t="shared" ca="1" si="11"/>
        <v>0.24475524475524477</v>
      </c>
      <c r="H53" s="91">
        <f ca="1">IF(ISNA($A53),"",IFERROR(SUMIFS(D_D[DEV],D_D[MT],5,D_D[CAT],SMS, D_D[EP],499,D_D[LOC],$A53)/$E53,0))</f>
        <v>0.19453273998728543</v>
      </c>
      <c r="I53" s="91">
        <f ca="1">IF(ISNA($A53),"",IFERROR(SUMIFS(D_D[EVD],D_D[MT],5,D_D[CAT],SMS, D_D[EP],499,D_D[LOC],$A53)/$E53,0))</f>
        <v>0.55371900826446285</v>
      </c>
      <c r="J53" s="91">
        <f ca="1">IF(ISNA($A53),"",IFERROR(SUMIFS(D_D[DEC],D_D[MT],5,D_D[CAT],SMS, D_D[EP],499,D_D[LOC],$A53)/$E53,0))</f>
        <v>0.14812460267005723</v>
      </c>
      <c r="K53" s="91">
        <f ca="1">IF(ISNA($A53),"",IFERROR(SUMIFS(D_D[AWD],D_D[MT],5,D_D[CAT],SMS, D_D[EP],499,D_D[LOC],$A53)/$E53,0))</f>
        <v>7.3744437380801012E-2</v>
      </c>
      <c r="L53" s="91">
        <f ca="1">IF(ISNA($A53),"",IFERROR(SUMIFS(D_D[AUT],D_D[MT],5,D_D[CAT],SMS, D_D[EP],499,D_D[LOC],$A53)/$E53,0))</f>
        <v>2.9879211697393517E-2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4604</v>
      </c>
      <c r="F54" s="89">
        <f ca="1">IF(ISNA($A54),"",IFERROR(SUMIFS(D_D[BL],D_D[MT],5,D_D[CAT],SMS, D_D[EP],499,D_D[LOC],$A54),0))</f>
        <v>832</v>
      </c>
      <c r="G54" s="91">
        <f t="shared" ca="1" si="11"/>
        <v>0.18071242397914858</v>
      </c>
      <c r="H54" s="91">
        <f ca="1">IF(ISNA($A54),"",IFERROR(SUMIFS(D_D[DEV],D_D[MT],5,D_D[CAT],SMS, D_D[EP],499,D_D[LOC],$A54)/$E54,0))</f>
        <v>0.12662901824500433</v>
      </c>
      <c r="I54" s="91">
        <f ca="1">IF(ISNA($A54),"",IFERROR(SUMIFS(D_D[EVD],D_D[MT],5,D_D[CAT],SMS, D_D[EP],499,D_D[LOC],$A54)/$E54,0))</f>
        <v>0.85968722849695911</v>
      </c>
      <c r="J54" s="91">
        <f ca="1">IF(ISNA($A54),"",IFERROR(SUMIFS(D_D[DEC],D_D[MT],5,D_D[CAT],SMS, D_D[EP],499,D_D[LOC],$A54)/$E54,0))</f>
        <v>1.3466550825369244E-2</v>
      </c>
      <c r="K54" s="91">
        <f ca="1">IF(ISNA($A54),"",IFERROR(SUMIFS(D_D[AWD],D_D[MT],5,D_D[CAT],SMS, D_D[EP],499,D_D[LOC],$A54)/$E54,0))</f>
        <v>2.1720243266724586E-4</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1457</v>
      </c>
      <c r="F55" s="89">
        <f ca="1">IF(ISNA($A55),"",IFERROR(SUMIFS(D_D[BL],D_D[MT],5,D_D[CAT],SMS, D_D[EP],499,D_D[LOC],$A55),0))</f>
        <v>311</v>
      </c>
      <c r="G55" s="91">
        <f t="shared" ca="1" si="11"/>
        <v>0.21345229924502401</v>
      </c>
      <c r="H55" s="91">
        <f ca="1">IF(ISNA($A55),"",IFERROR(SUMIFS(D_D[DEV],D_D[MT],5,D_D[CAT],SMS, D_D[EP],499,D_D[LOC],$A55)/$E55,0))</f>
        <v>0.12628689087165409</v>
      </c>
      <c r="I55" s="91">
        <f ca="1">IF(ISNA($A55),"",IFERROR(SUMIFS(D_D[EVD],D_D[MT],5,D_D[CAT],SMS, D_D[EP],499,D_D[LOC],$A55)/$E55,0))</f>
        <v>0.80851063829787229</v>
      </c>
      <c r="J55" s="91">
        <f ca="1">IF(ISNA($A55),"",IFERROR(SUMIFS(D_D[DEC],D_D[MT],5,D_D[CAT],SMS, D_D[EP],499,D_D[LOC],$A55)/$E55,0))</f>
        <v>4.5298558682223745E-2</v>
      </c>
      <c r="K55" s="91">
        <f ca="1">IF(ISNA($A55),"",IFERROR(SUMIFS(D_D[AWD],D_D[MT],5,D_D[CAT],SMS, D_D[EP],499,D_D[LOC],$A55)/$E55,0))</f>
        <v>1.5099519560741249E-2</v>
      </c>
      <c r="L55" s="91">
        <f ca="1">IF(ISNA($A55),"",IFERROR(SUMIFS(D_D[AUT],D_D[MT],5,D_D[CAT],SMS, D_D[EP],499,D_D[LOC],$A55)/$E55,0))</f>
        <v>4.8043925875085793E-3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19</v>
      </c>
      <c r="F56" s="89">
        <f ca="1">IF(ISNA($A56),"",IFERROR(SUMIFS(D_D[BL],D_D[MT],5,D_D[CAT],SMS, D_D[EP],499,D_D[LOC],$A56),0))</f>
        <v>4</v>
      </c>
      <c r="G56" s="91">
        <f t="shared" ca="1" si="11"/>
        <v>0.21052631578947367</v>
      </c>
      <c r="H56" s="91">
        <f ca="1">IF(ISNA($A56),"",IFERROR(SUMIFS(D_D[DEV],D_D[MT],5,D_D[CAT],SMS, D_D[EP],499,D_D[LOC],$A56)/$E56,0))</f>
        <v>0.26315789473684209</v>
      </c>
      <c r="I56" s="91">
        <f ca="1">IF(ISNA($A56),"",IFERROR(SUMIFS(D_D[EVD],D_D[MT],5,D_D[CAT],SMS, D_D[EP],499,D_D[LOC],$A56)/$E56,0))</f>
        <v>0.47368421052631576</v>
      </c>
      <c r="J56" s="91">
        <f ca="1">IF(ISNA($A56),"",IFERROR(SUMIFS(D_D[DEC],D_D[MT],5,D_D[CAT],SMS, D_D[EP],499,D_D[LOC],$A56)/$E56,0))</f>
        <v>0.15789473684210525</v>
      </c>
      <c r="K56" s="91">
        <f ca="1">IF(ISNA($A56),"",IFERROR(SUMIFS(D_D[AWD],D_D[MT],5,D_D[CAT],SMS, D_D[EP],499,D_D[LOC],$A56)/$E56,0))</f>
        <v>0.10526315789473684</v>
      </c>
      <c r="L56" s="91">
        <f ca="1">IF(ISNA($A56),"",IFERROR(SUMIFS(D_D[AUT],D_D[MT],5,D_D[CAT],SMS, D_D[EP],499,D_D[LOC],$A56)/$E56,0))</f>
        <v>0</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357</v>
      </c>
      <c r="F57" s="89">
        <f ca="1">IF(ISNA($A57),"",IFERROR(SUMIFS(D_D[BL],D_D[MT],5,D_D[CAT],SMS, D_D[EP],499,D_D[LOC],$A57),0))</f>
        <v>90</v>
      </c>
      <c r="G57" s="91">
        <f t="shared" ca="1" si="11"/>
        <v>0.25210084033613445</v>
      </c>
      <c r="H57" s="91">
        <f ca="1">IF(ISNA($A57),"",IFERROR(SUMIFS(D_D[DEV],D_D[MT],5,D_D[CAT],SMS, D_D[EP],499,D_D[LOC],$A57)/$E57,0))</f>
        <v>0.19887955182072828</v>
      </c>
      <c r="I57" s="91">
        <f ca="1">IF(ISNA($A57),"",IFERROR(SUMIFS(D_D[EVD],D_D[MT],5,D_D[CAT],SMS, D_D[EP],499,D_D[LOC],$A57)/$E57,0))</f>
        <v>0.58823529411764708</v>
      </c>
      <c r="J57" s="91">
        <f ca="1">IF(ISNA($A57),"",IFERROR(SUMIFS(D_D[DEC],D_D[MT],5,D_D[CAT],SMS, D_D[EP],499,D_D[LOC],$A57)/$E57,0))</f>
        <v>0.13725490196078433</v>
      </c>
      <c r="K57" s="91">
        <f ca="1">IF(ISNA($A57),"",IFERROR(SUMIFS(D_D[AWD],D_D[MT],5,D_D[CAT],SMS, D_D[EP],499,D_D[LOC],$A57)/$E57,0))</f>
        <v>5.6022408963585436E-2</v>
      </c>
      <c r="L57" s="91">
        <f ca="1">IF(ISNA($A57),"",IFERROR(SUMIFS(D_D[AUT],D_D[MT],5,D_D[CAT],SMS, D_D[EP],499,D_D[LOC],$A57)/$E57,0))</f>
        <v>1.9607843137254902E-2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1081</v>
      </c>
      <c r="F58" s="89">
        <f ca="1">IF(ISNA($A58),"",IFERROR(SUMIFS(D_D[BL],D_D[MT],5,D_D[CAT],SMS, D_D[EP],499,D_D[LOC],$A58),0))</f>
        <v>217</v>
      </c>
      <c r="G58" s="91">
        <f t="shared" ca="1" si="11"/>
        <v>0.20074005550416282</v>
      </c>
      <c r="H58" s="91">
        <f ca="1">IF(ISNA($A58),"",IFERROR(SUMIFS(D_D[DEV],D_D[MT],5,D_D[CAT],SMS, D_D[EP],499,D_D[LOC],$A58)/$E58,0))</f>
        <v>9.9907493061979644E-2</v>
      </c>
      <c r="I58" s="91">
        <f ca="1">IF(ISNA($A58),"",IFERROR(SUMIFS(D_D[EVD],D_D[MT],5,D_D[CAT],SMS, D_D[EP],499,D_D[LOC],$A58)/$E58,0))</f>
        <v>0.88714153561517117</v>
      </c>
      <c r="J58" s="91">
        <f ca="1">IF(ISNA($A58),"",IFERROR(SUMIFS(D_D[DEC],D_D[MT],5,D_D[CAT],SMS, D_D[EP],499,D_D[LOC],$A58)/$E58,0))</f>
        <v>1.2950971322849213E-2</v>
      </c>
      <c r="K58" s="91">
        <f ca="1">IF(ISNA($A58),"",IFERROR(SUMIFS(D_D[AWD],D_D[MT],5,D_D[CAT],SMS, D_D[EP],499,D_D[LOC],$A58)/$E58,0))</f>
        <v>0</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4705</v>
      </c>
      <c r="F59" s="89">
        <f ca="1">IF(ISNA($A59),"",IFERROR(SUMIFS(D_D[BL],D_D[MT],5,D_D[CAT],SMS, D_D[EP],499,D_D[LOC],$A59),0))</f>
        <v>1070</v>
      </c>
      <c r="G59" s="91">
        <f t="shared" ca="1" si="11"/>
        <v>0.22741764080765142</v>
      </c>
      <c r="H59" s="91">
        <f ca="1">IF(ISNA($A59),"",IFERROR(SUMIFS(D_D[DEV],D_D[MT],5,D_D[CAT],SMS, D_D[EP],499,D_D[LOC],$A59)/$E59,0))</f>
        <v>0.14920297555791712</v>
      </c>
      <c r="I59" s="91">
        <f ca="1">IF(ISNA($A59),"",IFERROR(SUMIFS(D_D[EVD],D_D[MT],5,D_D[CAT],SMS, D_D[EP],499,D_D[LOC],$A59)/$E59,0))</f>
        <v>0.77704569606801277</v>
      </c>
      <c r="J59" s="91">
        <f ca="1">IF(ISNA($A59),"",IFERROR(SUMIFS(D_D[DEC],D_D[MT],5,D_D[CAT],SMS, D_D[EP],499,D_D[LOC],$A59)/$E59,0))</f>
        <v>4.8884165781083955E-2</v>
      </c>
      <c r="K59" s="91">
        <f ca="1">IF(ISNA($A59),"",IFERROR(SUMIFS(D_D[AWD],D_D[MT],5,D_D[CAT],SMS, D_D[EP],499,D_D[LOC],$A59)/$E59,0))</f>
        <v>1.9978746014877789E-2</v>
      </c>
      <c r="L59" s="91">
        <f ca="1">IF(ISNA($A59),"",IFERROR(SUMIFS(D_D[AUT],D_D[MT],5,D_D[CAT],SMS, D_D[EP],499,D_D[LOC],$A59)/$E59,0))</f>
        <v>4.6758767268862914E-3</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39</v>
      </c>
      <c r="F60" s="89">
        <f ca="1">IF(ISNA($A60),"",IFERROR(SUMIFS(D_D[BL],D_D[MT],5,D_D[CAT],SMS, D_D[EP],499,D_D[LOC],$A60),0))</f>
        <v>9</v>
      </c>
      <c r="G60" s="91">
        <f t="shared" ref="G60:G81" ca="1" si="13">IF(ISNA($A60),"",IFERROR(F60/E60,0))</f>
        <v>0.23076923076923078</v>
      </c>
      <c r="H60" s="91">
        <f ca="1">IF(ISNA($A60),"",IFERROR(SUMIFS(D_D[DEV],D_D[MT],5,D_D[CAT],SMS, D_D[EP],499,D_D[LOC],$A60)/$E60,0))</f>
        <v>7.6923076923076927E-2</v>
      </c>
      <c r="I60" s="91">
        <f ca="1">IF(ISNA($A60),"",IFERROR(SUMIFS(D_D[EVD],D_D[MT],5,D_D[CAT],SMS, D_D[EP],499,D_D[LOC],$A60)/$E60,0))</f>
        <v>0.76923076923076927</v>
      </c>
      <c r="J60" s="91">
        <f ca="1">IF(ISNA($A60),"",IFERROR(SUMIFS(D_D[DEC],D_D[MT],5,D_D[CAT],SMS, D_D[EP],499,D_D[LOC],$A60)/$E60,0))</f>
        <v>0.12820512820512819</v>
      </c>
      <c r="K60" s="91">
        <f ca="1">IF(ISNA($A60),"",IFERROR(SUMIFS(D_D[AWD],D_D[MT],5,D_D[CAT],SMS, D_D[EP],499,D_D[LOC],$A60)/$E60,0))</f>
        <v>2.564102564102564E-2</v>
      </c>
      <c r="L60" s="91">
        <f ca="1">IF(ISNA($A60),"",IFERROR(SUMIFS(D_D[AUT],D_D[MT],5,D_D[CAT],SMS, D_D[EP],499,D_D[LOC],$A60)/$E60,0))</f>
        <v>0</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1232</v>
      </c>
      <c r="F61" s="89">
        <f ca="1">IF(ISNA($A61),"",IFERROR(SUMIFS(D_D[BL],D_D[MT],5,D_D[CAT],SMS, D_D[EP],499,D_D[LOC],$A61),0))</f>
        <v>337</v>
      </c>
      <c r="G61" s="91">
        <f t="shared" ca="1" si="13"/>
        <v>0.27353896103896103</v>
      </c>
      <c r="H61" s="91">
        <f ca="1">IF(ISNA($A61),"",IFERROR(SUMIFS(D_D[DEV],D_D[MT],5,D_D[CAT],SMS, D_D[EP],499,D_D[LOC],$A61)/$E61,0))</f>
        <v>0.18181818181818182</v>
      </c>
      <c r="I61" s="91">
        <f ca="1">IF(ISNA($A61),"",IFERROR(SUMIFS(D_D[EVD],D_D[MT],5,D_D[CAT],SMS, D_D[EP],499,D_D[LOC],$A61)/$E61,0))</f>
        <v>0.57548701298701299</v>
      </c>
      <c r="J61" s="91">
        <f ca="1">IF(ISNA($A61),"",IFERROR(SUMIFS(D_D[DEC],D_D[MT],5,D_D[CAT],SMS, D_D[EP],499,D_D[LOC],$A61)/$E61,0))</f>
        <v>0.15016233766233766</v>
      </c>
      <c r="K61" s="91">
        <f ca="1">IF(ISNA($A61),"",IFERROR(SUMIFS(D_D[AWD],D_D[MT],5,D_D[CAT],SMS, D_D[EP],499,D_D[LOC],$A61)/$E61,0))</f>
        <v>7.3863636363636367E-2</v>
      </c>
      <c r="L61" s="91">
        <f ca="1">IF(ISNA($A61),"",IFERROR(SUMIFS(D_D[AUT],D_D[MT],5,D_D[CAT],SMS, D_D[EP],499,D_D[LOC],$A61)/$E61,0))</f>
        <v>1.7857142857142856E-2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3434</v>
      </c>
      <c r="F62" s="89">
        <f ca="1">IF(ISNA($A62),"",IFERROR(SUMIFS(D_D[BL],D_D[MT],5,D_D[CAT],SMS, D_D[EP],499,D_D[LOC],$A62),0))</f>
        <v>724</v>
      </c>
      <c r="G62" s="91">
        <f t="shared" ca="1" si="13"/>
        <v>0.21083284799068142</v>
      </c>
      <c r="H62" s="91">
        <f ca="1">IF(ISNA($A62),"",IFERROR(SUMIFS(D_D[DEV],D_D[MT],5,D_D[CAT],SMS, D_D[EP],499,D_D[LOC],$A62)/$E62,0))</f>
        <v>0.13832265579499126</v>
      </c>
      <c r="I62" s="91">
        <f ca="1">IF(ISNA($A62),"",IFERROR(SUMIFS(D_D[EVD],D_D[MT],5,D_D[CAT],SMS, D_D[EP],499,D_D[LOC],$A62)/$E62,0))</f>
        <v>0.84944670937681999</v>
      </c>
      <c r="J62" s="91">
        <f ca="1">IF(ISNA($A62),"",IFERROR(SUMIFS(D_D[DEC],D_D[MT],5,D_D[CAT],SMS, D_D[EP],499,D_D[LOC],$A62)/$E62,0))</f>
        <v>1.1648223645894001E-2</v>
      </c>
      <c r="K62" s="91">
        <f ca="1">IF(ISNA($A62),"",IFERROR(SUMIFS(D_D[AWD],D_D[MT],5,D_D[CAT],SMS, D_D[EP],499,D_D[LOC],$A62)/$E62,0))</f>
        <v>5.8241118229470008E-4</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9804</v>
      </c>
      <c r="F63" s="89">
        <f ca="1">IF(ISNA($A63),"",IFERROR(SUMIFS(D_D[BL],D_D[MT],5,D_D[CAT],SMS, D_D[EP],499,D_D[LOC],$A63),0))</f>
        <v>2072</v>
      </c>
      <c r="G63" s="91">
        <f t="shared" ca="1" si="13"/>
        <v>0.21134230926152592</v>
      </c>
      <c r="H63" s="91">
        <f ca="1">IF(ISNA($A63),"",IFERROR(SUMIFS(D_D[DEV],D_D[MT],5,D_D[CAT],SMS, D_D[EP],499,D_D[LOC],$A63)/$E63,0))</f>
        <v>0.15381476948184414</v>
      </c>
      <c r="I63" s="91">
        <f ca="1">IF(ISNA($A63),"",IFERROR(SUMIFS(D_D[EVD],D_D[MT],5,D_D[CAT],SMS, D_D[EP],499,D_D[LOC],$A63)/$E63,0))</f>
        <v>0.77356181150550796</v>
      </c>
      <c r="J63" s="91">
        <f ca="1">IF(ISNA($A63),"",IFERROR(SUMIFS(D_D[DEC],D_D[MT],5,D_D[CAT],SMS, D_D[EP],499,D_D[LOC],$A63)/$E63,0))</f>
        <v>4.8857609139126887E-2</v>
      </c>
      <c r="K63" s="91">
        <f ca="1">IF(ISNA($A63),"",IFERROR(SUMIFS(D_D[AWD],D_D[MT],5,D_D[CAT],SMS, D_D[EP],499,D_D[LOC],$A63)/$E63,0))</f>
        <v>1.8359853121175031E-2</v>
      </c>
      <c r="L63" s="91">
        <f ca="1">IF(ISNA($A63),"",IFERROR(SUMIFS(D_D[AUT],D_D[MT],5,D_D[CAT],SMS, D_D[EP],499,D_D[LOC],$A63)/$E63,0))</f>
        <v>5.4059567523459815E-3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120</v>
      </c>
      <c r="F64" s="89">
        <f ca="1">IF(ISNA($A64),"",IFERROR(SUMIFS(D_D[BL],D_D[MT],5,D_D[CAT],SMS, D_D[EP],499,D_D[LOC],$A64),0))</f>
        <v>22</v>
      </c>
      <c r="G64" s="91">
        <f t="shared" ref="G64:G79" ca="1" si="16">IF(ISNA($A64),"",IFERROR(F64/E64,0))</f>
        <v>0.18333333333333332</v>
      </c>
      <c r="H64" s="91">
        <f ca="1">IF(ISNA($A64),"",IFERROR(SUMIFS(D_D[DEV],D_D[MT],5,D_D[CAT],SMS, D_D[EP],499,D_D[LOC],$A64)/$E64,0))</f>
        <v>0.15833333333333333</v>
      </c>
      <c r="I64" s="91">
        <f ca="1">IF(ISNA($A64),"",IFERROR(SUMIFS(D_D[EVD],D_D[MT],5,D_D[CAT],SMS, D_D[EP],499,D_D[LOC],$A64)/$E64,0))</f>
        <v>0.69166666666666665</v>
      </c>
      <c r="J64" s="91">
        <f ca="1">IF(ISNA($A64),"",IFERROR(SUMIFS(D_D[DEC],D_D[MT],5,D_D[CAT],SMS, D_D[EP],499,D_D[LOC],$A64)/$E64,0))</f>
        <v>0.13333333333333333</v>
      </c>
      <c r="K64" s="91">
        <f ca="1">IF(ISNA($A64),"",IFERROR(SUMIFS(D_D[AWD],D_D[MT],5,D_D[CAT],SMS, D_D[EP],499,D_D[LOC],$A64)/$E64,0))</f>
        <v>8.3333333333333332E-3</v>
      </c>
      <c r="L64" s="91">
        <f ca="1">IF(ISNA($A64),"",IFERROR(SUMIFS(D_D[AUT],D_D[MT],5,D_D[CAT],SMS, D_D[EP],499,D_D[LOC],$A64)/$E64,0))</f>
        <v>8.3333333333333332E-3</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164</v>
      </c>
      <c r="F65" s="89">
        <f ca="1">IF(ISNA($A65),"",IFERROR(SUMIFS(D_D[BL],D_D[MT],5,D_D[CAT],SMS, D_D[EP],499,D_D[LOC],$A65),0))</f>
        <v>55</v>
      </c>
      <c r="G65" s="91">
        <f t="shared" ca="1" si="16"/>
        <v>0.33536585365853661</v>
      </c>
      <c r="H65" s="91">
        <f ca="1">IF(ISNA($A65),"",IFERROR(SUMIFS(D_D[DEV],D_D[MT],5,D_D[CAT],SMS, D_D[EP],499,D_D[LOC],$A65)/$E65,0))</f>
        <v>0.17682926829268292</v>
      </c>
      <c r="I65" s="91">
        <f ca="1">IF(ISNA($A65),"",IFERROR(SUMIFS(D_D[EVD],D_D[MT],5,D_D[CAT],SMS, D_D[EP],499,D_D[LOC],$A65)/$E65,0))</f>
        <v>0.69512195121951215</v>
      </c>
      <c r="J65" s="91">
        <f ca="1">IF(ISNA($A65),"",IFERROR(SUMIFS(D_D[DEC],D_D[MT],5,D_D[CAT],SMS, D_D[EP],499,D_D[LOC],$A65)/$E65,0))</f>
        <v>0.10975609756097561</v>
      </c>
      <c r="K65" s="91">
        <f ca="1">IF(ISNA($A65),"",IFERROR(SUMIFS(D_D[AWD],D_D[MT],5,D_D[CAT],SMS, D_D[EP],499,D_D[LOC],$A65)/$E65,0))</f>
        <v>1.2195121951219513E-2</v>
      </c>
      <c r="L65" s="91">
        <f ca="1">IF(ISNA($A65),"",IFERROR(SUMIFS(D_D[AUT],D_D[MT],5,D_D[CAT],SMS, D_D[EP],499,D_D[LOC],$A65)/$E65,0))</f>
        <v>6.0975609756097563E-3</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2482</v>
      </c>
      <c r="F66" s="89">
        <f ca="1">IF(ISNA($A66),"",IFERROR(SUMIFS(D_D[BL],D_D[MT],5,D_D[CAT],SMS, D_D[EP],499,D_D[LOC],$A66),0))</f>
        <v>682</v>
      </c>
      <c r="G66" s="91">
        <f t="shared" ca="1" si="16"/>
        <v>0.27477840451248992</v>
      </c>
      <c r="H66" s="91">
        <f ca="1">IF(ISNA($A66),"",IFERROR(SUMIFS(D_D[DEV],D_D[MT],5,D_D[CAT],SMS, D_D[EP],499,D_D[LOC],$A66)/$E66,0))</f>
        <v>0.18009669621273167</v>
      </c>
      <c r="I66" s="91">
        <f ca="1">IF(ISNA($A66),"",IFERROR(SUMIFS(D_D[EVD],D_D[MT],5,D_D[CAT],SMS, D_D[EP],499,D_D[LOC],$A66)/$E66,0))</f>
        <v>0.57937147461724414</v>
      </c>
      <c r="J66" s="91">
        <f ca="1">IF(ISNA($A66),"",IFERROR(SUMIFS(D_D[DEC],D_D[MT],5,D_D[CAT],SMS, D_D[EP],499,D_D[LOC],$A66)/$E66,0))</f>
        <v>0.15068493150684931</v>
      </c>
      <c r="K66" s="91">
        <f ca="1">IF(ISNA($A66),"",IFERROR(SUMIFS(D_D[AWD],D_D[MT],5,D_D[CAT],SMS, D_D[EP],499,D_D[LOC],$A66)/$E66,0))</f>
        <v>6.9298952457695406E-2</v>
      </c>
      <c r="L66" s="91">
        <f ca="1">IF(ISNA($A66),"",IFERROR(SUMIFS(D_D[AUT],D_D[MT],5,D_D[CAT],SMS, D_D[EP],499,D_D[LOC],$A66)/$E66,0))</f>
        <v>2.0547945205479451E-2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7038</v>
      </c>
      <c r="F67" s="89">
        <f ca="1">IF(ISNA($A67),"",IFERROR(SUMIFS(D_D[BL],D_D[MT],5,D_D[CAT],SMS, D_D[EP],499,D_D[LOC],$A67),0))</f>
        <v>1313</v>
      </c>
      <c r="G67" s="91">
        <f t="shared" ca="1" si="16"/>
        <v>0.18655868144359192</v>
      </c>
      <c r="H67" s="91">
        <f ca="1">IF(ISNA($A67),"",IFERROR(SUMIFS(D_D[DEV],D_D[MT],5,D_D[CAT],SMS, D_D[EP],499,D_D[LOC],$A67)/$E67,0))</f>
        <v>0.14393293549303779</v>
      </c>
      <c r="I67" s="91">
        <f ca="1">IF(ISNA($A67),"",IFERROR(SUMIFS(D_D[EVD],D_D[MT],5,D_D[CAT],SMS, D_D[EP],499,D_D[LOC],$A67)/$E67,0))</f>
        <v>0.84526854219948844</v>
      </c>
      <c r="J67" s="91">
        <f ca="1">IF(ISNA($A67),"",IFERROR(SUMIFS(D_D[DEC],D_D[MT],5,D_D[CAT],SMS, D_D[EP],499,D_D[LOC],$A67)/$E67,0))</f>
        <v>1.0088093208297812E-2</v>
      </c>
      <c r="K67" s="91">
        <f ca="1">IF(ISNA($A67),"",IFERROR(SUMIFS(D_D[AWD],D_D[MT],5,D_D[CAT],SMS, D_D[EP],499,D_D[LOC],$A67)/$E67,0))</f>
        <v>7.1042909917590224E-4</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10627</v>
      </c>
      <c r="F68" s="89">
        <f ca="1">IF(ISNA($A68),"",IFERROR(SUMIFS(D_D[BL],D_D[MT],5,D_D[CAT],SMS, D_D[EP],499,D_D[LOC],$A68),0))</f>
        <v>1995</v>
      </c>
      <c r="G68" s="91">
        <f t="shared" ca="1" si="16"/>
        <v>0.18772936858944198</v>
      </c>
      <c r="H68" s="91">
        <f ca="1">IF(ISNA($A68),"",IFERROR(SUMIFS(D_D[DEV],D_D[MT],5,D_D[CAT],SMS, D_D[EP],499,D_D[LOC],$A68)/$E68,0))</f>
        <v>0.14500799849440105</v>
      </c>
      <c r="I68" s="91">
        <f ca="1">IF(ISNA($A68),"",IFERROR(SUMIFS(D_D[EVD],D_D[MT],5,D_D[CAT],SMS, D_D[EP],499,D_D[LOC],$A68)/$E68,0))</f>
        <v>0.77961795426743197</v>
      </c>
      <c r="J68" s="91">
        <f ca="1">IF(ISNA($A68),"",IFERROR(SUMIFS(D_D[DEC],D_D[MT],5,D_D[CAT],SMS, D_D[EP],499,D_D[LOC],$A68)/$E68,0))</f>
        <v>4.4791568645901947E-2</v>
      </c>
      <c r="K68" s="91">
        <f ca="1">IF(ISNA($A68),"",IFERROR(SUMIFS(D_D[AWD],D_D[MT],5,D_D[CAT],SMS, D_D[EP],499,D_D[LOC],$A68)/$E68,0))</f>
        <v>2.1925284652300744E-2</v>
      </c>
      <c r="L68" s="91">
        <f ca="1">IF(ISNA($A68),"",IFERROR(SUMIFS(D_D[AUT],D_D[MT],5,D_D[CAT],SMS, D_D[EP],499,D_D[LOC],$A68)/$E68,0))</f>
        <v>8.6571939399642424E-3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282</v>
      </c>
      <c r="F69" s="89">
        <f ca="1">IF(ISNA($A69),"",IFERROR(SUMIFS(D_D[BL],D_D[MT],5,D_D[CAT],SMS, D_D[EP],499,D_D[LOC],$A69),0))</f>
        <v>82</v>
      </c>
      <c r="G69" s="91">
        <f t="shared" ca="1" si="16"/>
        <v>0.29078014184397161</v>
      </c>
      <c r="H69" s="91">
        <f ca="1">IF(ISNA($A69),"",IFERROR(SUMIFS(D_D[DEV],D_D[MT],5,D_D[CAT],SMS, D_D[EP],499,D_D[LOC],$A69)/$E69,0))</f>
        <v>0.26241134751773049</v>
      </c>
      <c r="I69" s="91">
        <f ca="1">IF(ISNA($A69),"",IFERROR(SUMIFS(D_D[EVD],D_D[MT],5,D_D[CAT],SMS, D_D[EP],499,D_D[LOC],$A69)/$E69,0))</f>
        <v>0.51773049645390068</v>
      </c>
      <c r="J69" s="91">
        <f ca="1">IF(ISNA($A69),"",IFERROR(SUMIFS(D_D[DEC],D_D[MT],5,D_D[CAT],SMS, D_D[EP],499,D_D[LOC],$A69)/$E69,0))</f>
        <v>9.5744680851063829E-2</v>
      </c>
      <c r="K69" s="91">
        <f ca="1">IF(ISNA($A69),"",IFERROR(SUMIFS(D_D[AWD],D_D[MT],5,D_D[CAT],SMS, D_D[EP],499,D_D[LOC],$A69)/$E69,0))</f>
        <v>4.9645390070921988E-2</v>
      </c>
      <c r="L69" s="91">
        <f ca="1">IF(ISNA($A69),"",IFERROR(SUMIFS(D_D[AUT],D_D[MT],5,D_D[CAT],SMS, D_D[EP],499,D_D[LOC],$A69)/$E69,0))</f>
        <v>7.4468085106382975E-2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2738</v>
      </c>
      <c r="F70" s="89">
        <f ca="1">IF(ISNA($A70),"",IFERROR(SUMIFS(D_D[BL],D_D[MT],5,D_D[CAT],SMS, D_D[EP],499,D_D[LOC],$A70),0))</f>
        <v>648</v>
      </c>
      <c r="G70" s="91">
        <f t="shared" ca="1" si="16"/>
        <v>0.23666910153396639</v>
      </c>
      <c r="H70" s="91">
        <f ca="1">IF(ISNA($A70),"",IFERROR(SUMIFS(D_D[DEV],D_D[MT],5,D_D[CAT],SMS, D_D[EP],499,D_D[LOC],$A70)/$E70,0))</f>
        <v>0.18553688823959094</v>
      </c>
      <c r="I70" s="91">
        <f ca="1">IF(ISNA($A70),"",IFERROR(SUMIFS(D_D[EVD],D_D[MT],5,D_D[CAT],SMS, D_D[EP],499,D_D[LOC],$A70)/$E70,0))</f>
        <v>0.57596785975164355</v>
      </c>
      <c r="J70" s="91">
        <f ca="1">IF(ISNA($A70),"",IFERROR(SUMIFS(D_D[DEC],D_D[MT],5,D_D[CAT],SMS, D_D[EP],499,D_D[LOC],$A70)/$E70,0))</f>
        <v>0.13257852447041638</v>
      </c>
      <c r="K70" s="91">
        <f ca="1">IF(ISNA($A70),"",IFERROR(SUMIFS(D_D[AWD],D_D[MT],5,D_D[CAT],SMS, D_D[EP],499,D_D[LOC],$A70)/$E70,0))</f>
        <v>7.9985390796201608E-2</v>
      </c>
      <c r="L70" s="91">
        <f ca="1">IF(ISNA($A70),"",IFERROR(SUMIFS(D_D[AUT],D_D[MT],5,D_D[CAT],SMS, D_D[EP],499,D_D[LOC],$A70)/$E70,0))</f>
        <v>2.5931336742147554E-2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7607</v>
      </c>
      <c r="F71" s="89">
        <f ca="1">IF(ISNA($A71),"",IFERROR(SUMIFS(D_D[BL],D_D[MT],5,D_D[CAT],SMS, D_D[EP],499,D_D[LOC],$A71),0))</f>
        <v>1265</v>
      </c>
      <c r="G71" s="91">
        <f t="shared" ca="1" si="16"/>
        <v>0.16629420270803208</v>
      </c>
      <c r="H71" s="91">
        <f ca="1">IF(ISNA($A71),"",IFERROR(SUMIFS(D_D[DEV],D_D[MT],5,D_D[CAT],SMS, D_D[EP],499,D_D[LOC],$A71)/$E71,0))</f>
        <v>0.12606809517549625</v>
      </c>
      <c r="I71" s="91">
        <f ca="1">IF(ISNA($A71),"",IFERROR(SUMIFS(D_D[EVD],D_D[MT],5,D_D[CAT],SMS, D_D[EP],499,D_D[LOC],$A71)/$E71,0))</f>
        <v>0.86262652819771268</v>
      </c>
      <c r="J71" s="91">
        <f ca="1">IF(ISNA($A71),"",IFERROR(SUMIFS(D_D[DEC],D_D[MT],5,D_D[CAT],SMS, D_D[EP],499,D_D[LOC],$A71)/$E71,0))</f>
        <v>1.1305376626791113E-2</v>
      </c>
      <c r="K71" s="91">
        <f ca="1">IF(ISNA($A71),"",IFERROR(SUMIFS(D_D[AWD],D_D[MT],5,D_D[CAT],SMS, D_D[EP],499,D_D[LOC],$A71)/$E71,0))</f>
        <v>0</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10223</v>
      </c>
      <c r="F72" s="89">
        <f ca="1">IF(ISNA($A72),"",IFERROR(SUMIFS(D_D[BL],D_D[MT],5,D_D[CAT],SMS, D_D[EP],499,D_D[LOC],$A72),0))</f>
        <v>2152</v>
      </c>
      <c r="G72" s="91">
        <f t="shared" ca="1" si="16"/>
        <v>0.21050572239068766</v>
      </c>
      <c r="H72" s="91">
        <f ca="1">IF(ISNA($A72),"",IFERROR(SUMIFS(D_D[DEV],D_D[MT],5,D_D[CAT],SMS, D_D[EP],499,D_D[LOC],$A72)/$E72,0))</f>
        <v>0.16785679350484203</v>
      </c>
      <c r="I72" s="91">
        <f ca="1">IF(ISNA($A72),"",IFERROR(SUMIFS(D_D[EVD],D_D[MT],5,D_D[CAT],SMS, D_D[EP],499,D_D[LOC],$A72)/$E72,0))</f>
        <v>0.75467084026215392</v>
      </c>
      <c r="J72" s="91">
        <f ca="1">IF(ISNA($A72),"",IFERROR(SUMIFS(D_D[DEC],D_D[MT],5,D_D[CAT],SMS, D_D[EP],499,D_D[LOC],$A72)/$E72,0))</f>
        <v>5.1550425511102414E-2</v>
      </c>
      <c r="K72" s="91">
        <f ca="1">IF(ISNA($A72),"",IFERROR(SUMIFS(D_D[AWD],D_D[MT],5,D_D[CAT],SMS, D_D[EP],499,D_D[LOC],$A72)/$E72,0))</f>
        <v>1.9368091558251001E-2</v>
      </c>
      <c r="L72" s="91">
        <f ca="1">IF(ISNA($A72),"",IFERROR(SUMIFS(D_D[AUT],D_D[MT],5,D_D[CAT],SMS, D_D[EP],499,D_D[LOC],$A72)/$E72,0))</f>
        <v>6.5538491636505918E-3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329</v>
      </c>
      <c r="F73" s="89">
        <f ca="1">IF(ISNA($A73),"",IFERROR(SUMIFS(D_D[BL],D_D[MT],5,D_D[CAT],SMS, D_D[EP],499,D_D[LOC],$A73),0))</f>
        <v>107</v>
      </c>
      <c r="G73" s="91">
        <f t="shared" ca="1" si="16"/>
        <v>0.32522796352583588</v>
      </c>
      <c r="H73" s="91">
        <f ca="1">IF(ISNA($A73),"",IFERROR(SUMIFS(D_D[DEV],D_D[MT],5,D_D[CAT],SMS, D_D[EP],499,D_D[LOC],$A73)/$E73,0))</f>
        <v>0.19756838905775076</v>
      </c>
      <c r="I73" s="91">
        <f ca="1">IF(ISNA($A73),"",IFERROR(SUMIFS(D_D[EVD],D_D[MT],5,D_D[CAT],SMS, D_D[EP],499,D_D[LOC],$A73)/$E73,0))</f>
        <v>0.45288753799392095</v>
      </c>
      <c r="J73" s="91">
        <f ca="1">IF(ISNA($A73),"",IFERROR(SUMIFS(D_D[DEC],D_D[MT],5,D_D[CAT],SMS, D_D[EP],499,D_D[LOC],$A73)/$E73,0))</f>
        <v>0.1702127659574468</v>
      </c>
      <c r="K73" s="91">
        <f ca="1">IF(ISNA($A73),"",IFERROR(SUMIFS(D_D[AWD],D_D[MT],5,D_D[CAT],SMS, D_D[EP],499,D_D[LOC],$A73)/$E73,0))</f>
        <v>0.13069908814589665</v>
      </c>
      <c r="L73" s="91">
        <f ca="1">IF(ISNA($A73),"",IFERROR(SUMIFS(D_D[AUT],D_D[MT],5,D_D[CAT],SMS, D_D[EP],499,D_D[LOC],$A73)/$E73,0))</f>
        <v>4.8632218844984802E-2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38</v>
      </c>
      <c r="F74" s="89">
        <f ca="1">IF(ISNA($A74),"",IFERROR(SUMIFS(D_D[BL],D_D[MT],5,D_D[CAT],SMS, D_D[EP],499,D_D[LOC],$A74),0))</f>
        <v>2</v>
      </c>
      <c r="G74" s="91">
        <f t="shared" ca="1" si="16"/>
        <v>5.2631578947368418E-2</v>
      </c>
      <c r="H74" s="91">
        <f ca="1">IF(ISNA($A74),"",IFERROR(SUMIFS(D_D[DEV],D_D[MT],5,D_D[CAT],SMS, D_D[EP],499,D_D[LOC],$A74)/$E74,0))</f>
        <v>0.52631578947368418</v>
      </c>
      <c r="I74" s="91">
        <f ca="1">IF(ISNA($A74),"",IFERROR(SUMIFS(D_D[EVD],D_D[MT],5,D_D[CAT],SMS, D_D[EP],499,D_D[LOC],$A74)/$E74,0))</f>
        <v>0.23684210526315788</v>
      </c>
      <c r="J74" s="91">
        <f ca="1">IF(ISNA($A74),"",IFERROR(SUMIFS(D_D[DEC],D_D[MT],5,D_D[CAT],SMS, D_D[EP],499,D_D[LOC],$A74)/$E74,0))</f>
        <v>0.21052631578947367</v>
      </c>
      <c r="K74" s="91">
        <f ca="1">IF(ISNA($A74),"",IFERROR(SUMIFS(D_D[AWD],D_D[MT],5,D_D[CAT],SMS, D_D[EP],499,D_D[LOC],$A74)/$E74,0))</f>
        <v>0</v>
      </c>
      <c r="L74" s="91">
        <f ca="1">IF(ISNA($A74),"",IFERROR(SUMIFS(D_D[AUT],D_D[MT],5,D_D[CAT],SMS, D_D[EP],499,D_D[LOC],$A74)/$E74,0))</f>
        <v>2.6315789473684209E-2</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2368</v>
      </c>
      <c r="F75" s="89">
        <f ca="1">IF(ISNA($A75),"",IFERROR(SUMIFS(D_D[BL],D_D[MT],5,D_D[CAT],SMS, D_D[EP],499,D_D[LOC],$A75),0))</f>
        <v>642</v>
      </c>
      <c r="G75" s="91">
        <f t="shared" ca="1" si="16"/>
        <v>0.27111486486486486</v>
      </c>
      <c r="H75" s="91">
        <f ca="1">IF(ISNA($A75),"",IFERROR(SUMIFS(D_D[DEV],D_D[MT],5,D_D[CAT],SMS, D_D[EP],499,D_D[LOC],$A75)/$E75,0))</f>
        <v>0.17229729729729729</v>
      </c>
      <c r="I75" s="91">
        <f ca="1">IF(ISNA($A75),"",IFERROR(SUMIFS(D_D[EVD],D_D[MT],5,D_D[CAT],SMS, D_D[EP],499,D_D[LOC],$A75)/$E75,0))</f>
        <v>0.57854729729729726</v>
      </c>
      <c r="J75" s="91">
        <f ca="1">IF(ISNA($A75),"",IFERROR(SUMIFS(D_D[DEC],D_D[MT],5,D_D[CAT],SMS, D_D[EP],499,D_D[LOC],$A75)/$E75,0))</f>
        <v>0.16342905405405406</v>
      </c>
      <c r="K75" s="91">
        <f ca="1">IF(ISNA($A75),"",IFERROR(SUMIFS(D_D[AWD],D_D[MT],5,D_D[CAT],SMS, D_D[EP],499,D_D[LOC],$A75)/$E75,0))</f>
        <v>6.4611486486486486E-2</v>
      </c>
      <c r="L75" s="91">
        <f ca="1">IF(ISNA($A75),"",IFERROR(SUMIFS(D_D[AUT],D_D[MT],5,D_D[CAT],SMS, D_D[EP],499,D_D[LOC],$A75)/$E75,0))</f>
        <v>2.1114864864864864E-2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7488</v>
      </c>
      <c r="F76" s="89">
        <f ca="1">IF(ISNA($A76),"",IFERROR(SUMIFS(D_D[BL],D_D[MT],5,D_D[CAT],SMS, D_D[EP],499,D_D[LOC],$A76),0))</f>
        <v>1401</v>
      </c>
      <c r="G76" s="91">
        <f t="shared" ca="1" si="16"/>
        <v>0.18709935897435898</v>
      </c>
      <c r="H76" s="91">
        <f ca="1">IF(ISNA($A76),"",IFERROR(SUMIFS(D_D[DEV],D_D[MT],5,D_D[CAT],SMS, D_D[EP],499,D_D[LOC],$A76)/$E76,0))</f>
        <v>0.16332799145299146</v>
      </c>
      <c r="I76" s="91">
        <f ca="1">IF(ISNA($A76),"",IFERROR(SUMIFS(D_D[EVD],D_D[MT],5,D_D[CAT],SMS, D_D[EP],499,D_D[LOC],$A76)/$E76,0))</f>
        <v>0.82625534188034189</v>
      </c>
      <c r="J76" s="91">
        <f ca="1">IF(ISNA($A76),"",IFERROR(SUMIFS(D_D[DEC],D_D[MT],5,D_D[CAT],SMS, D_D[EP],499,D_D[LOC],$A76)/$E76,0))</f>
        <v>1.014957264957265E-2</v>
      </c>
      <c r="K76" s="91">
        <f ca="1">IF(ISNA($A76),"",IFERROR(SUMIFS(D_D[AWD],D_D[MT],5,D_D[CAT],SMS, D_D[EP],499,D_D[LOC],$A76)/$E76,0))</f>
        <v>2.6709401709401712E-4</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930</v>
      </c>
      <c r="F77" s="89">
        <f ca="1">IF(ISNA($A77),"",IFERROR(SUMIFS(D_D[BL],D_D[MT],5,D_D[CAT],SMS, D_D[EP],499,D_D[LOC],$A77),0))</f>
        <v>172</v>
      </c>
      <c r="G77" s="91">
        <f t="shared" ca="1" si="16"/>
        <v>0.18494623655913978</v>
      </c>
      <c r="H77" s="91">
        <f ca="1">IF(ISNA($A77),"",IFERROR(SUMIFS(D_D[DEV],D_D[MT],5,D_D[CAT],SMS, D_D[EP],499,D_D[LOC],$A77)/$E77,0))</f>
        <v>0.15161290322580645</v>
      </c>
      <c r="I77" s="91">
        <f ca="1">IF(ISNA($A77),"",IFERROR(SUMIFS(D_D[EVD],D_D[MT],5,D_D[CAT],SMS, D_D[EP],499,D_D[LOC],$A77)/$E77,0))</f>
        <v>0.77311827956989243</v>
      </c>
      <c r="J77" s="91">
        <f ca="1">IF(ISNA($A77),"",IFERROR(SUMIFS(D_D[DEC],D_D[MT],5,D_D[CAT],SMS, D_D[EP],499,D_D[LOC],$A77)/$E77,0))</f>
        <v>5.053763440860215E-2</v>
      </c>
      <c r="K77" s="91">
        <f ca="1">IF(ISNA($A77),"",IFERROR(SUMIFS(D_D[AWD],D_D[MT],5,D_D[CAT],SMS, D_D[EP],499,D_D[LOC],$A77)/$E77,0))</f>
        <v>1.7204301075268817E-2</v>
      </c>
      <c r="L77" s="91">
        <f ca="1">IF(ISNA($A77),"",IFERROR(SUMIFS(D_D[AUT],D_D[MT],5,D_D[CAT],SMS, D_D[EP],499,D_D[LOC],$A77)/$E77,0))</f>
        <v>7.526881720430108E-3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14</v>
      </c>
      <c r="F78" s="89">
        <f ca="1">IF(ISNA($A78),"",IFERROR(SUMIFS(D_D[BL],D_D[MT],5,D_D[CAT],SMS, D_D[EP],499,D_D[LOC],$A78),0))</f>
        <v>2</v>
      </c>
      <c r="G78" s="91">
        <f t="shared" ca="1" si="16"/>
        <v>0.14285714285714285</v>
      </c>
      <c r="H78" s="91">
        <f ca="1">IF(ISNA($A78),"",IFERROR(SUMIFS(D_D[DEV],D_D[MT],5,D_D[CAT],SMS, D_D[EP],499,D_D[LOC],$A78)/$E78,0))</f>
        <v>0.35714285714285715</v>
      </c>
      <c r="I78" s="91">
        <f ca="1">IF(ISNA($A78),"",IFERROR(SUMIFS(D_D[EVD],D_D[MT],5,D_D[CAT],SMS, D_D[EP],499,D_D[LOC],$A78)/$E78,0))</f>
        <v>0.2857142857142857</v>
      </c>
      <c r="J78" s="91">
        <f ca="1">IF(ISNA($A78),"",IFERROR(SUMIFS(D_D[DEC],D_D[MT],5,D_D[CAT],SMS, D_D[EP],499,D_D[LOC],$A78)/$E78,0))</f>
        <v>0.14285714285714285</v>
      </c>
      <c r="K78" s="91">
        <f ca="1">IF(ISNA($A78),"",IFERROR(SUMIFS(D_D[AWD],D_D[MT],5,D_D[CAT],SMS, D_D[EP],499,D_D[LOC],$A78)/$E78,0))</f>
        <v>7.1428571428571425E-2</v>
      </c>
      <c r="L78" s="91">
        <f ca="1">IF(ISNA($A78),"",IFERROR(SUMIFS(D_D[AUT],D_D[MT],5,D_D[CAT],SMS, D_D[EP],499,D_D[LOC],$A78)/$E78,0))</f>
        <v>0.14285714285714285</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265</v>
      </c>
      <c r="F79" s="89">
        <f ca="1">IF(ISNA($A79),"",IFERROR(SUMIFS(D_D[BL],D_D[MT],5,D_D[CAT],SMS, D_D[EP],499,D_D[LOC],$A79),0))</f>
        <v>49</v>
      </c>
      <c r="G79" s="91">
        <f t="shared" ca="1" si="16"/>
        <v>0.18490566037735848</v>
      </c>
      <c r="H79" s="91">
        <f ca="1">IF(ISNA($A79),"",IFERROR(SUMIFS(D_D[DEV],D_D[MT],5,D_D[CAT],SMS, D_D[EP],499,D_D[LOC],$A79)/$E79,0))</f>
        <v>0.20377358490566039</v>
      </c>
      <c r="I79" s="91">
        <f ca="1">IF(ISNA($A79),"",IFERROR(SUMIFS(D_D[EVD],D_D[MT],5,D_D[CAT],SMS, D_D[EP],499,D_D[LOC],$A79)/$E79,0))</f>
        <v>0.56226415094339621</v>
      </c>
      <c r="J79" s="91">
        <f ca="1">IF(ISNA($A79),"",IFERROR(SUMIFS(D_D[DEC],D_D[MT],5,D_D[CAT],SMS, D_D[EP],499,D_D[LOC],$A79)/$E79,0))</f>
        <v>0.15849056603773584</v>
      </c>
      <c r="K79" s="91">
        <f ca="1">IF(ISNA($A79),"",IFERROR(SUMIFS(D_D[AWD],D_D[MT],5,D_D[CAT],SMS, D_D[EP],499,D_D[LOC],$A79)/$E79,0))</f>
        <v>5.6603773584905662E-2</v>
      </c>
      <c r="L79" s="91">
        <f ca="1">IF(ISNA($A79),"",IFERROR(SUMIFS(D_D[AUT],D_D[MT],5,D_D[CAT],SMS, D_D[EP],499,D_D[LOC],$A79)/$E79,0))</f>
        <v>1.8867924528301886E-2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651</v>
      </c>
      <c r="F80" s="89">
        <f ca="1">IF(ISNA($A80),"",IFERROR(SUMIFS(D_D[BL],D_D[MT],5,D_D[CAT],SMS, D_D[EP],499,D_D[LOC],$A80),0))</f>
        <v>121</v>
      </c>
      <c r="G80" s="91">
        <f t="shared" ca="1" si="13"/>
        <v>0.18586789554531491</v>
      </c>
      <c r="H80" s="91">
        <f ca="1">IF(ISNA($A80),"",IFERROR(SUMIFS(D_D[DEV],D_D[MT],5,D_D[CAT],SMS, D_D[EP],499,D_D[LOC],$A80)/$E80,0))</f>
        <v>0.1259600614439324</v>
      </c>
      <c r="I80" s="91">
        <f ca="1">IF(ISNA($A80),"",IFERROR(SUMIFS(D_D[EVD],D_D[MT],5,D_D[CAT],SMS, D_D[EP],499,D_D[LOC],$A80)/$E80,0))</f>
        <v>0.86943164362519199</v>
      </c>
      <c r="J80" s="91">
        <f ca="1">IF(ISNA($A80),"",IFERROR(SUMIFS(D_D[DEC],D_D[MT],5,D_D[CAT],SMS, D_D[EP],499,D_D[LOC],$A80)/$E80,0))</f>
        <v>4.608294930875576E-3</v>
      </c>
      <c r="K80" s="91">
        <f ca="1">IF(ISNA($A80),"",IFERROR(SUMIFS(D_D[AWD],D_D[MT],5,D_D[CAT],SMS, D_D[EP],499,D_D[LOC],$A80)/$E80,0))</f>
        <v>0</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474</v>
      </c>
      <c r="F81" s="89">
        <f ca="1">IF(ISNA($A81),"",IFERROR(SUMIFS(D_D[BL],D_D[MT],5,D_D[CAT],SMS, D_D[EP],499,D_D[LOC],$A81),0))</f>
        <v>121</v>
      </c>
      <c r="G81" s="91">
        <f t="shared" ca="1" si="13"/>
        <v>0.25527426160337552</v>
      </c>
      <c r="H81" s="91">
        <f ca="1">IF(ISNA($A81),"",IFERROR(SUMIFS(D_D[DEV],D_D[MT],5,D_D[CAT],SMS, D_D[EP],499,D_D[LOC],$A81)/$E81,0))</f>
        <v>0.10759493670886076</v>
      </c>
      <c r="I81" s="91">
        <f ca="1">IF(ISNA($A81),"",IFERROR(SUMIFS(D_D[EVD],D_D[MT],5,D_D[CAT],SMS, D_D[EP],499,D_D[LOC],$A81)/$E81,0))</f>
        <v>0.81434599156118148</v>
      </c>
      <c r="J81" s="91">
        <f ca="1">IF(ISNA($A81),"",IFERROR(SUMIFS(D_D[DEC],D_D[MT],5,D_D[CAT],SMS, D_D[EP],499,D_D[LOC],$A81)/$E81,0))</f>
        <v>6.3291139240506333E-2</v>
      </c>
      <c r="K81" s="91">
        <f ca="1">IF(ISNA($A81),"",IFERROR(SUMIFS(D_D[AWD],D_D[MT],5,D_D[CAT],SMS, D_D[EP],499,D_D[LOC],$A81)/$E81,0))</f>
        <v>1.2658227848101266E-2</v>
      </c>
      <c r="L81" s="91">
        <f ca="1">IF(ISNA($A81),"",IFERROR(SUMIFS(D_D[AUT],D_D[MT],5,D_D[CAT],SMS, D_D[EP],499,D_D[LOC],$A81)/$E81,0))</f>
        <v>2.1097046413502108E-3</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19</v>
      </c>
      <c r="F82" s="89">
        <f ca="1">IF(ISNA($A82),"",IFERROR(SUMIFS(D_D[BL],D_D[MT],5,D_D[CAT],SMS, D_D[EP],499,D_D[LOC],$A82),0))</f>
        <v>5</v>
      </c>
      <c r="G82" s="91">
        <f t="shared" ref="G82:G88" ca="1" si="19">IF(ISNA($A82),"",IFERROR(F82/E82,0))</f>
        <v>0.26315789473684209</v>
      </c>
      <c r="H82" s="91">
        <f ca="1">IF(ISNA($A82),"",IFERROR(SUMIFS(D_D[DEV],D_D[MT],5,D_D[CAT],SMS, D_D[EP],499,D_D[LOC],$A82)/$E82,0))</f>
        <v>0.15789473684210525</v>
      </c>
      <c r="I82" s="91">
        <f ca="1">IF(ISNA($A82),"",IFERROR(SUMIFS(D_D[EVD],D_D[MT],5,D_D[CAT],SMS, D_D[EP],499,D_D[LOC],$A82)/$E82,0))</f>
        <v>0.57894736842105265</v>
      </c>
      <c r="J82" s="91">
        <f ca="1">IF(ISNA($A82),"",IFERROR(SUMIFS(D_D[DEC],D_D[MT],5,D_D[CAT],SMS, D_D[EP],499,D_D[LOC],$A82)/$E82,0))</f>
        <v>0.21052631578947367</v>
      </c>
      <c r="K82" s="91">
        <f ca="1">IF(ISNA($A82),"",IFERROR(SUMIFS(D_D[AWD],D_D[MT],5,D_D[CAT],SMS, D_D[EP],499,D_D[LOC],$A82)/$E82,0))</f>
        <v>5.2631578947368418E-2</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125</v>
      </c>
      <c r="F83" s="89">
        <f ca="1">IF(ISNA($A83),"",IFERROR(SUMIFS(D_D[BL],D_D[MT],5,D_D[CAT],SMS, D_D[EP],499,D_D[LOC],$A83),0))</f>
        <v>35</v>
      </c>
      <c r="G83" s="91">
        <f t="shared" ca="1" si="19"/>
        <v>0.28000000000000003</v>
      </c>
      <c r="H83" s="91">
        <f ca="1">IF(ISNA($A83),"",IFERROR(SUMIFS(D_D[DEV],D_D[MT],5,D_D[CAT],SMS, D_D[EP],499,D_D[LOC],$A83)/$E83,0))</f>
        <v>0.13600000000000001</v>
      </c>
      <c r="I83" s="91">
        <f ca="1">IF(ISNA($A83),"",IFERROR(SUMIFS(D_D[EVD],D_D[MT],5,D_D[CAT],SMS, D_D[EP],499,D_D[LOC],$A83)/$E83,0))</f>
        <v>0.65600000000000003</v>
      </c>
      <c r="J83" s="91">
        <f ca="1">IF(ISNA($A83),"",IFERROR(SUMIFS(D_D[DEC],D_D[MT],5,D_D[CAT],SMS, D_D[EP],499,D_D[LOC],$A83)/$E83,0))</f>
        <v>0.16</v>
      </c>
      <c r="K83" s="91">
        <f ca="1">IF(ISNA($A83),"",IFERROR(SUMIFS(D_D[AWD],D_D[MT],5,D_D[CAT],SMS, D_D[EP],499,D_D[LOC],$A83)/$E83,0))</f>
        <v>0.04</v>
      </c>
      <c r="L83" s="91">
        <f ca="1">IF(ISNA($A83),"",IFERROR(SUMIFS(D_D[AUT],D_D[MT],5,D_D[CAT],SMS, D_D[EP],499,D_D[LOC],$A83)/$E83,0))</f>
        <v>8.0000000000000002E-3</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330</v>
      </c>
      <c r="F84" s="89">
        <f ca="1">IF(ISNA($A84),"",IFERROR(SUMIFS(D_D[BL],D_D[MT],5,D_D[CAT],SMS, D_D[EP],499,D_D[LOC],$A84),0))</f>
        <v>81</v>
      </c>
      <c r="G84" s="91">
        <f t="shared" ca="1" si="19"/>
        <v>0.24545454545454545</v>
      </c>
      <c r="H84" s="91">
        <f ca="1">IF(ISNA($A84),"",IFERROR(SUMIFS(D_D[DEV],D_D[MT],5,D_D[CAT],SMS, D_D[EP],499,D_D[LOC],$A84)/$E84,0))</f>
        <v>9.3939393939393934E-2</v>
      </c>
      <c r="I84" s="91">
        <f ca="1">IF(ISNA($A84),"",IFERROR(SUMIFS(D_D[EVD],D_D[MT],5,D_D[CAT],SMS, D_D[EP],499,D_D[LOC],$A84)/$E84,0))</f>
        <v>0.88787878787878793</v>
      </c>
      <c r="J84" s="91">
        <f ca="1">IF(ISNA($A84),"",IFERROR(SUMIFS(D_D[DEC],D_D[MT],5,D_D[CAT],SMS, D_D[EP],499,D_D[LOC],$A84)/$E84,0))</f>
        <v>1.8181818181818181E-2</v>
      </c>
      <c r="K84" s="91">
        <f ca="1">IF(ISNA($A84),"",IFERROR(SUMIFS(D_D[AWD],D_D[MT],5,D_D[CAT],SMS, D_D[EP],499,D_D[LOC],$A84)/$E84,0))</f>
        <v>0</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4606</v>
      </c>
      <c r="F85" s="89">
        <f ca="1">IF(ISNA($A85),"",IFERROR(SUMIFS(D_D[BL],D_D[MT],5,D_D[CAT],SMS, D_D[EP],499,D_D[LOC],$A85),0))</f>
        <v>818</v>
      </c>
      <c r="G85" s="91">
        <f t="shared" ca="1" si="19"/>
        <v>0.17759444203213201</v>
      </c>
      <c r="H85" s="91">
        <f ca="1">IF(ISNA($A85),"",IFERROR(SUMIFS(D_D[DEV],D_D[MT],5,D_D[CAT],SMS, D_D[EP],499,D_D[LOC],$A85)/$E85,0))</f>
        <v>0.13656100738167606</v>
      </c>
      <c r="I85" s="91">
        <f ca="1">IF(ISNA($A85),"",IFERROR(SUMIFS(D_D[EVD],D_D[MT],5,D_D[CAT],SMS, D_D[EP],499,D_D[LOC],$A85)/$E85,0))</f>
        <v>0.79765523230568824</v>
      </c>
      <c r="J85" s="91">
        <f ca="1">IF(ISNA($A85),"",IFERROR(SUMIFS(D_D[DEC],D_D[MT],5,D_D[CAT],SMS, D_D[EP],499,D_D[LOC],$A85)/$E85,0))</f>
        <v>4.3421623968736431E-2</v>
      </c>
      <c r="K85" s="91">
        <f ca="1">IF(ISNA($A85),"",IFERROR(SUMIFS(D_D[AWD],D_D[MT],5,D_D[CAT],SMS, D_D[EP],499,D_D[LOC],$A85)/$E85,0))</f>
        <v>1.715154146765089E-2</v>
      </c>
      <c r="L85" s="91">
        <f ca="1">IF(ISNA($A85),"",IFERROR(SUMIFS(D_D[AUT],D_D[MT],5,D_D[CAT],SMS, D_D[EP],499,D_D[LOC],$A85)/$E85,0))</f>
        <v>5.2105948762483714E-3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146</v>
      </c>
      <c r="F86" s="89">
        <f ca="1">IF(ISNA($A86),"",IFERROR(SUMIFS(D_D[BL],D_D[MT],5,D_D[CAT],SMS, D_D[EP],499,D_D[LOC],$A86),0))</f>
        <v>38</v>
      </c>
      <c r="G86" s="91">
        <f t="shared" ca="1" si="19"/>
        <v>0.26027397260273971</v>
      </c>
      <c r="H86" s="91">
        <f ca="1">IF(ISNA($A86),"",IFERROR(SUMIFS(D_D[DEV],D_D[MT],5,D_D[CAT],SMS, D_D[EP],499,D_D[LOC],$A86)/$E86,0))</f>
        <v>0.41095890410958902</v>
      </c>
      <c r="I86" s="91">
        <f ca="1">IF(ISNA($A86),"",IFERROR(SUMIFS(D_D[EVD],D_D[MT],5,D_D[CAT],SMS, D_D[EP],499,D_D[LOC],$A86)/$E86,0))</f>
        <v>0.45205479452054792</v>
      </c>
      <c r="J86" s="91">
        <f ca="1">IF(ISNA($A86),"",IFERROR(SUMIFS(D_D[DEC],D_D[MT],5,D_D[CAT],SMS, D_D[EP],499,D_D[LOC],$A86)/$E86,0))</f>
        <v>6.8493150684931503E-2</v>
      </c>
      <c r="K86" s="91">
        <f ca="1">IF(ISNA($A86),"",IFERROR(SUMIFS(D_D[AWD],D_D[MT],5,D_D[CAT],SMS, D_D[EP],499,D_D[LOC],$A86)/$E86,0))</f>
        <v>6.1643835616438353E-2</v>
      </c>
      <c r="L86" s="91">
        <f ca="1">IF(ISNA($A86),"",IFERROR(SUMIFS(D_D[AUT],D_D[MT],5,D_D[CAT],SMS, D_D[EP],499,D_D[LOC],$A86)/$E86,0))</f>
        <v>6.8493150684931503E-3</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1106</v>
      </c>
      <c r="F87" s="89">
        <f ca="1">IF(ISNA($A87),"",IFERROR(SUMIFS(D_D[BL],D_D[MT],5,D_D[CAT],SMS, D_D[EP],499,D_D[LOC],$A87),0))</f>
        <v>262</v>
      </c>
      <c r="G87" s="91">
        <f t="shared" ca="1" si="19"/>
        <v>0.23688969258589512</v>
      </c>
      <c r="H87" s="91">
        <f ca="1">IF(ISNA($A87),"",IFERROR(SUMIFS(D_D[DEV],D_D[MT],5,D_D[CAT],SMS, D_D[EP],499,D_D[LOC],$A87)/$E87,0))</f>
        <v>0.19077757685352623</v>
      </c>
      <c r="I87" s="91">
        <f ca="1">IF(ISNA($A87),"",IFERROR(SUMIFS(D_D[EVD],D_D[MT],5,D_D[CAT],SMS, D_D[EP],499,D_D[LOC],$A87)/$E87,0))</f>
        <v>0.59041591320072329</v>
      </c>
      <c r="J87" s="91">
        <f ca="1">IF(ISNA($A87),"",IFERROR(SUMIFS(D_D[DEC],D_D[MT],5,D_D[CAT],SMS, D_D[EP],499,D_D[LOC],$A87)/$E87,0))</f>
        <v>0.13743218806509946</v>
      </c>
      <c r="K87" s="91">
        <f ca="1">IF(ISNA($A87),"",IFERROR(SUMIFS(D_D[AWD],D_D[MT],5,D_D[CAT],SMS, D_D[EP],499,D_D[LOC],$A87)/$E87,0))</f>
        <v>6.0578661844484627E-2</v>
      </c>
      <c r="L87" s="91">
        <f ca="1">IF(ISNA($A87),"",IFERROR(SUMIFS(D_D[AUT],D_D[MT],5,D_D[CAT],SMS, D_D[EP],499,D_D[LOC],$A87)/$E87,0))</f>
        <v>2.0795660036166366E-2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3354</v>
      </c>
      <c r="F88" s="89">
        <f ca="1">IF(ISNA($A88),"",IFERROR(SUMIFS(D_D[BL],D_D[MT],5,D_D[CAT],SMS, D_D[EP],499,D_D[LOC],$A88),0))</f>
        <v>518</v>
      </c>
      <c r="G88" s="91">
        <f t="shared" ca="1" si="19"/>
        <v>0.15444245676803817</v>
      </c>
      <c r="H88" s="91">
        <f ca="1">IF(ISNA($A88),"",IFERROR(SUMIFS(D_D[DEV],D_D[MT],5,D_D[CAT],SMS, D_D[EP],499,D_D[LOC],$A88)/$E88,0))</f>
        <v>0.10673822301729279</v>
      </c>
      <c r="I88" s="91">
        <f ca="1">IF(ISNA($A88),"",IFERROR(SUMIFS(D_D[EVD],D_D[MT],5,D_D[CAT],SMS, D_D[EP],499,D_D[LOC],$A88)/$E88,0))</f>
        <v>0.88103756708407877</v>
      </c>
      <c r="J88" s="91">
        <f ca="1">IF(ISNA($A88),"",IFERROR(SUMIFS(D_D[DEC],D_D[MT],5,D_D[CAT],SMS, D_D[EP],499,D_D[LOC],$A88)/$E88,0))</f>
        <v>1.1329755515802028E-2</v>
      </c>
      <c r="K88" s="91">
        <f ca="1">IF(ISNA($A88),"",IFERROR(SUMIFS(D_D[AWD],D_D[MT],5,D_D[CAT],SMS, D_D[EP],499,D_D[LOC],$A88)/$E88,0))</f>
        <v>8.9445438282647585E-4</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1" t="str">
        <f>"Compensation and Pension National Inventory - Historical Reporting Bundles* - Data through "</f>
        <v xml:space="preserve">Compensation and Pension National Inventory - Historical Reporting Bundles* - Data through </v>
      </c>
      <c r="C2" s="352"/>
      <c r="D2" s="352"/>
      <c r="E2" s="352"/>
      <c r="F2" s="352"/>
      <c r="G2" s="352"/>
      <c r="H2" s="353">
        <f>D_DT[]</f>
        <v>43624</v>
      </c>
      <c r="I2" s="353"/>
      <c r="J2" s="353"/>
      <c r="K2" s="353"/>
      <c r="L2" s="353"/>
      <c r="M2" s="262"/>
      <c r="N2" s="263"/>
      <c r="O2" s="4"/>
    </row>
    <row r="3" spans="1:15" s="1" customFormat="1" ht="63" customHeight="1" thickBot="1" x14ac:dyDescent="0.25">
      <c r="A3" s="4"/>
      <c r="B3" s="362" t="s">
        <v>370</v>
      </c>
      <c r="C3" s="363"/>
      <c r="D3" s="363"/>
      <c r="E3" s="363"/>
      <c r="F3" s="363"/>
      <c r="G3" s="363"/>
      <c r="H3" s="363"/>
      <c r="I3" s="363"/>
      <c r="J3" s="363"/>
      <c r="K3" s="363"/>
      <c r="L3" s="363"/>
      <c r="M3" s="363"/>
      <c r="N3" s="364"/>
      <c r="O3" s="4"/>
    </row>
    <row r="4" spans="1:15" s="1" customFormat="1" ht="35.1" customHeight="1" thickBot="1" x14ac:dyDescent="0.4">
      <c r="A4" s="23"/>
      <c r="B4" s="365" t="s">
        <v>186</v>
      </c>
      <c r="C4" s="366"/>
      <c r="D4" s="366"/>
      <c r="E4" s="367"/>
      <c r="F4" s="195"/>
      <c r="G4" s="365" t="s">
        <v>183</v>
      </c>
      <c r="H4" s="366"/>
      <c r="I4" s="366"/>
      <c r="J4" s="367"/>
      <c r="K4" s="196"/>
      <c r="L4" s="359" t="s">
        <v>9</v>
      </c>
      <c r="M4" s="360"/>
      <c r="N4" s="361"/>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812</v>
      </c>
      <c r="C6" s="202">
        <f>SUM(C7:C9)</f>
        <v>114157</v>
      </c>
      <c r="D6" s="203">
        <f>SUM(D7:D9)</f>
        <v>29480</v>
      </c>
      <c r="E6" s="204">
        <f>IFERROR(D6/C6,0)</f>
        <v>0.25824084375027373</v>
      </c>
      <c r="F6" s="205"/>
      <c r="G6" s="201" t="s">
        <v>201</v>
      </c>
      <c r="H6" s="203">
        <f>SUM(H7:H9)</f>
        <v>38983</v>
      </c>
      <c r="I6" s="203">
        <f>SUM(I7:I9)</f>
        <v>6507</v>
      </c>
      <c r="J6" s="206">
        <f t="shared" ref="J6:J10" si="0">IFERROR(I6/H6,0)</f>
        <v>0.1669189133724957</v>
      </c>
      <c r="K6" s="24">
        <v>1</v>
      </c>
      <c r="L6" s="106" t="s">
        <v>426</v>
      </c>
      <c r="M6" s="107">
        <f>IFERROR(SUMIFS(D_D[INV],D_D[MT],7,D_D[CAT],1,D_D[EP],$K6),0)</f>
        <v>155026</v>
      </c>
      <c r="N6" s="108">
        <f>IFERROR(SUMIFS(D_D[ADP],D_D[MT],7,D_D[CAT],1,D_D[EP],$K6),0)</f>
        <v>406.06</v>
      </c>
      <c r="O6" s="7"/>
    </row>
    <row r="7" spans="1:15" s="1" customFormat="1" ht="39.950000000000003" customHeight="1" x14ac:dyDescent="0.2">
      <c r="A7" s="24" t="s">
        <v>17</v>
      </c>
      <c r="B7" s="132" t="s">
        <v>190</v>
      </c>
      <c r="C7" s="72">
        <f>IFERROR(SUMIFS(D_D[INV],D_D[MT],3,D_D[CAT],TA_21,D_D[EP],$A7),0)</f>
        <v>149</v>
      </c>
      <c r="D7" s="72">
        <f>IFERROR(SUMIFS(D_D[BL],D_D[MT],3,D_D[CAT],TA_21,D_D[EP],$A7),0)</f>
        <v>116</v>
      </c>
      <c r="E7" s="79">
        <f t="shared" ref="E7:E17" si="1">IFERROR(D7/C7,0)</f>
        <v>0.77852348993288589</v>
      </c>
      <c r="F7" s="24">
        <v>180</v>
      </c>
      <c r="G7" s="133" t="s">
        <v>203</v>
      </c>
      <c r="H7" s="80">
        <f>IFERROR(SUMIFS(D_D[INV],D_D[MT],3,D_D[CAT],TA_31,D_D[EP],$F7),0)</f>
        <v>9646</v>
      </c>
      <c r="I7" s="80">
        <f>IFERROR(SUMIFS(D_D[BL],D_D[MT],3,D_D[CAT],TA_31,D_D[EP],$F7),0)</f>
        <v>1190</v>
      </c>
      <c r="J7" s="81">
        <f t="shared" si="0"/>
        <v>0.12336719883889695</v>
      </c>
      <c r="K7" s="24">
        <v>9</v>
      </c>
      <c r="L7" s="106" t="s">
        <v>864</v>
      </c>
      <c r="M7" s="107">
        <f>IFERROR(SUMIFS(D_D[INV],D_D[MT],7,D_D[CAT],1,D_D[EP],$K7),0)</f>
        <v>22957</v>
      </c>
      <c r="N7" s="272" t="s">
        <v>868</v>
      </c>
      <c r="O7" s="7"/>
    </row>
    <row r="8" spans="1:15" s="1" customFormat="1" ht="39.950000000000003" customHeight="1" x14ac:dyDescent="0.2">
      <c r="A8" s="24" t="s">
        <v>18</v>
      </c>
      <c r="B8" s="132" t="s">
        <v>188</v>
      </c>
      <c r="C8" s="80">
        <f>IFERROR(SUMIFS(D_D[INV],D_D[MT],3,D_D[CAT],TA_21,D_D[EP],$A8),0)</f>
        <v>33272</v>
      </c>
      <c r="D8" s="80">
        <f>IFERROR(SUMIFS(D_D[BL],D_D[MT],3,D_D[CAT],TA_21,D_D[EP],$A8),0)</f>
        <v>11432</v>
      </c>
      <c r="E8" s="81">
        <f t="shared" si="1"/>
        <v>0.34359220966578502</v>
      </c>
      <c r="F8" s="99">
        <v>120</v>
      </c>
      <c r="G8" s="132" t="s">
        <v>202</v>
      </c>
      <c r="H8" s="80">
        <f>IFERROR(SUMIFS(D_D[INV],D_D[MT],3,D_D[CAT],TA_31,D_D[EP],$F8),0)</f>
        <v>11069</v>
      </c>
      <c r="I8" s="80">
        <f>IFERROR(SUMIFS(D_D[BL],D_D[MT],3,D_D[CAT],TA_31,D_D[EP],$F8),0)</f>
        <v>1365</v>
      </c>
      <c r="J8" s="81">
        <f t="shared" si="0"/>
        <v>0.12331737284307526</v>
      </c>
      <c r="K8" s="24" t="s">
        <v>339</v>
      </c>
      <c r="L8" s="133" t="s">
        <v>427</v>
      </c>
      <c r="M8" s="75">
        <f>IFERROR(SUMIFS(D_D[INV],D_D[MT],7,D_D[CAT],1,D_D[EP],$K8),0)</f>
        <v>12663</v>
      </c>
      <c r="N8" s="104">
        <f>IFERROR(SUMIFS(D_D[ADP],D_D[MT],7,D_D[CAT],1,D_D[EP],$K8),0)</f>
        <v>341.48</v>
      </c>
      <c r="O8" s="7"/>
    </row>
    <row r="9" spans="1:15" s="1" customFormat="1" ht="39.950000000000003" customHeight="1" thickBot="1" x14ac:dyDescent="0.25">
      <c r="A9" s="24" t="s">
        <v>77</v>
      </c>
      <c r="B9" s="103" t="s">
        <v>189</v>
      </c>
      <c r="C9" s="82">
        <f>IFERROR(SUMIFS(D_D[INV],D_D[MT],3,D_D[CAT],TA_21,D_D[EP],$A9),0)</f>
        <v>80736</v>
      </c>
      <c r="D9" s="82">
        <f>IFERROR(SUMIFS(D_D[BL],D_D[MT],3,D_D[CAT],TA_21,D_D[EP],$A9),0)</f>
        <v>17932</v>
      </c>
      <c r="E9" s="83">
        <f t="shared" si="1"/>
        <v>0.22210661910424098</v>
      </c>
      <c r="F9" s="99">
        <v>190</v>
      </c>
      <c r="G9" s="134" t="s">
        <v>204</v>
      </c>
      <c r="H9" s="73">
        <f>IFERROR(SUMIFS(D_D[INV],D_D[MT],3,D_D[CAT],TA_31,D_D[EP],$F9),0)</f>
        <v>18268</v>
      </c>
      <c r="I9" s="73">
        <f>IFERROR(SUMIFS(D_D[BL],D_D[MT],3,D_D[CAT],TA_31,D_D[EP],$F9),0)</f>
        <v>3952</v>
      </c>
      <c r="J9" s="74">
        <f t="shared" si="0"/>
        <v>0.21633457411867746</v>
      </c>
      <c r="K9" s="24" t="s">
        <v>358</v>
      </c>
      <c r="L9" s="133" t="s">
        <v>428</v>
      </c>
      <c r="M9" s="75">
        <f>IFERROR(SUMIFS(D_D[INV],D_D[MT],7,D_D[CAT],1,D_D[EP],$K9),0)</f>
        <v>32589</v>
      </c>
      <c r="N9" s="104">
        <f>IFERROR(SUMIFS(D_D[ADP],D_D[MT],7,D_D[CAT],1,D_D[EP],$K9),0)</f>
        <v>365.88</v>
      </c>
      <c r="O9" s="7"/>
    </row>
    <row r="10" spans="1:15" s="1" customFormat="1" ht="39.950000000000003" customHeight="1" x14ac:dyDescent="0.2">
      <c r="A10" s="24"/>
      <c r="B10" s="201" t="s">
        <v>813</v>
      </c>
      <c r="C10" s="202">
        <f>SUM(C11:C12)</f>
        <v>13752</v>
      </c>
      <c r="D10" s="203">
        <f>SUM(D11:D12)</f>
        <v>2883</v>
      </c>
      <c r="E10" s="204">
        <f t="shared" si="1"/>
        <v>0.20964223385689354</v>
      </c>
      <c r="F10" s="24"/>
      <c r="G10" s="207" t="s">
        <v>184</v>
      </c>
      <c r="H10" s="208">
        <f>SUM(H11:H16)</f>
        <v>23388</v>
      </c>
      <c r="I10" s="208">
        <f>SUM(I11:I16)</f>
        <v>10341</v>
      </c>
      <c r="J10" s="209">
        <f t="shared" si="0"/>
        <v>0.44214982042072859</v>
      </c>
      <c r="K10" s="24" t="s">
        <v>340</v>
      </c>
      <c r="L10" s="133" t="s">
        <v>429</v>
      </c>
      <c r="M10" s="75">
        <f>IFERROR(SUMIFS(D_D[INV],D_D[MT],7,D_D[CAT],1,D_D[EP],$K10),0)</f>
        <v>37810</v>
      </c>
      <c r="N10" s="104">
        <f>IFERROR(SUMIFS(D_D[ADP],D_D[MT],7,D_D[CAT],1,D_D[EP],$K10),0)</f>
        <v>248.45</v>
      </c>
      <c r="O10" s="7"/>
    </row>
    <row r="11" spans="1:15" s="1" customFormat="1" ht="39.950000000000003" customHeight="1" thickBot="1" x14ac:dyDescent="0.25">
      <c r="A11" s="24" t="s">
        <v>79</v>
      </c>
      <c r="B11" s="95" t="s">
        <v>206</v>
      </c>
      <c r="C11" s="80">
        <f>IFERROR(SUMIFS(D_D[INV],D_D[MT],3,D_D[CAT],TA_21,D_D[EP],$A11),0)</f>
        <v>13189</v>
      </c>
      <c r="D11" s="80">
        <f>IFERROR(SUMIFS(D_D[BL],D_D[MT],3,D_D[CAT],TA_21,D_D[EP],$A11),0)</f>
        <v>2596</v>
      </c>
      <c r="E11" s="81">
        <f t="shared" si="1"/>
        <v>0.19683069224353628</v>
      </c>
      <c r="F11" s="99">
        <v>135</v>
      </c>
      <c r="G11" s="133" t="s">
        <v>196</v>
      </c>
      <c r="H11" s="72">
        <f>IFERROR(SUMIFS(D_D[INV],D_D[MT],3,D_D[CAT],TA_32,D_D[EP],$F11),0)</f>
        <v>2404</v>
      </c>
      <c r="I11" s="72">
        <f>IFERROR(SUMIFS(D_D[BL],D_D[MT],3,D_D[CAT],TA_32,D_D[EP],$F11),0)</f>
        <v>665</v>
      </c>
      <c r="J11" s="79">
        <f t="shared" ref="J11:J16" si="2">IFERROR(I11/H11,0)</f>
        <v>0.2766222961730449</v>
      </c>
      <c r="K11" s="24" t="s">
        <v>341</v>
      </c>
      <c r="L11" s="134" t="s">
        <v>430</v>
      </c>
      <c r="M11" s="76">
        <f>IFERROR(SUMIFS(D_D[INV],D_D[MT],7,D_D[CAT],1,D_D[EP],$K11),0)</f>
        <v>149</v>
      </c>
      <c r="N11" s="105">
        <f>IFERROR(SUMIFS(D_D[ADP],D_D[MT],7,D_D[CAT],1,D_D[EP],$K11),0)</f>
        <v>738.29</v>
      </c>
      <c r="O11" s="7"/>
    </row>
    <row r="12" spans="1:15" s="1" customFormat="1" ht="39.950000000000003" customHeight="1" thickBot="1" x14ac:dyDescent="0.25">
      <c r="A12" s="24" t="s">
        <v>84</v>
      </c>
      <c r="B12" s="96" t="s">
        <v>366</v>
      </c>
      <c r="C12" s="73">
        <f>IFERROR(SUMIFS(D_D[INV],D_D[MT],3,D_D[CAT],TA_21,D_D[EP],$A12),0)</f>
        <v>563</v>
      </c>
      <c r="D12" s="73">
        <f>IFERROR(SUMIFS(D_D[BL],D_D[MT],3,D_D[CAT],TA_21,D_D[EP],$A12),0)</f>
        <v>287</v>
      </c>
      <c r="E12" s="74">
        <f t="shared" si="1"/>
        <v>0.50976909413854354</v>
      </c>
      <c r="F12" s="24">
        <v>137</v>
      </c>
      <c r="G12" s="133" t="s">
        <v>205</v>
      </c>
      <c r="H12" s="72">
        <f>IFERROR(SUMIFS(D_D[INV],D_D[MT],3,D_D[CAT],TA_32,D_D[EP],$F12),0)</f>
        <v>36</v>
      </c>
      <c r="I12" s="72">
        <f>IFERROR(SUMIFS(D_D[BL],D_D[MT],3,D_D[CAT],TA_32,D_D[EP],$F12),0)</f>
        <v>18</v>
      </c>
      <c r="J12" s="79">
        <f t="shared" si="2"/>
        <v>0.5</v>
      </c>
      <c r="K12" s="24">
        <v>5</v>
      </c>
      <c r="L12" s="210" t="s">
        <v>364</v>
      </c>
      <c r="M12" s="211">
        <f>M6+M7+M8+M9+M10+M11</f>
        <v>261194</v>
      </c>
      <c r="N12" s="212"/>
      <c r="O12" s="7"/>
    </row>
    <row r="13" spans="1:15" s="1" customFormat="1" ht="39.950000000000003" customHeight="1" thickBot="1" x14ac:dyDescent="0.25">
      <c r="A13" s="24"/>
      <c r="B13" s="201" t="s">
        <v>0</v>
      </c>
      <c r="C13" s="202">
        <f>SUM(C14:C16)</f>
        <v>189901</v>
      </c>
      <c r="D13" s="203">
        <f>SUM(D14:D16)</f>
        <v>40690</v>
      </c>
      <c r="E13" s="204">
        <f t="shared" si="1"/>
        <v>0.21426954044475804</v>
      </c>
      <c r="F13" s="24" t="s">
        <v>416</v>
      </c>
      <c r="G13" s="133" t="s">
        <v>207</v>
      </c>
      <c r="H13" s="72">
        <f>IFERROR(SUMIFS(D_D[INV],D_D[MT],3,D_D[CAT],TA_32,D_D[EP],$F13),0)</f>
        <v>20675</v>
      </c>
      <c r="I13" s="72">
        <f>IFERROR(SUMIFS(D_D[BL],D_D[MT],3,D_D[CAT],TA_32,D_D[EP],$F13),0)</f>
        <v>9420</v>
      </c>
      <c r="J13" s="79">
        <f t="shared" si="2"/>
        <v>0.45562273276904475</v>
      </c>
      <c r="K13" s="94"/>
      <c r="L13" s="354" t="s">
        <v>869</v>
      </c>
      <c r="M13" s="354"/>
      <c r="N13" s="355"/>
      <c r="O13" s="7"/>
    </row>
    <row r="14" spans="1:15" s="1" customFormat="1" ht="39.950000000000003" customHeight="1" x14ac:dyDescent="0.2">
      <c r="A14" s="24" t="s">
        <v>19</v>
      </c>
      <c r="B14" s="132" t="s">
        <v>191</v>
      </c>
      <c r="C14" s="77">
        <f>IFERROR(SUMIFS(D_D[INV],D_D[MT],3,D_D[CAT],TA_21,D_D[EP],$A14),0)</f>
        <v>188854</v>
      </c>
      <c r="D14" s="77">
        <f>IFERROR(SUMIFS(D_D[BL],D_D[MT],3,D_D[CAT],TA_21,D_D[EP],$A14),0)</f>
        <v>40458</v>
      </c>
      <c r="E14" s="78">
        <f t="shared" si="1"/>
        <v>0.21422898111768879</v>
      </c>
      <c r="F14" s="99">
        <v>155</v>
      </c>
      <c r="G14" s="133" t="s">
        <v>208</v>
      </c>
      <c r="H14" s="72">
        <f>IFERROR(SUMIFS(D_D[INV],D_D[MT],3,D_D[CAT],TA_32,D_D[EP],$F14),0)</f>
        <v>0</v>
      </c>
      <c r="I14" s="72">
        <f>IFERROR(SUMIFS(D_D[BL],D_D[MT],3,D_D[CAT],TA_32,D_D[EP],$F14),0)</f>
        <v>0</v>
      </c>
      <c r="J14" s="79">
        <f t="shared" si="2"/>
        <v>0</v>
      </c>
      <c r="K14" s="94"/>
      <c r="L14" s="359" t="s">
        <v>861</v>
      </c>
      <c r="M14" s="360"/>
      <c r="N14" s="361"/>
      <c r="O14" s="7"/>
    </row>
    <row r="15" spans="1:15" s="1" customFormat="1" ht="39.950000000000003" customHeight="1" x14ac:dyDescent="0.2">
      <c r="A15" s="24" t="s">
        <v>80</v>
      </c>
      <c r="B15" s="133" t="s">
        <v>192</v>
      </c>
      <c r="C15" s="77">
        <f>IFERROR(SUMIFS(D_D[INV],D_D[MT],3,D_D[CAT],TA_21,D_D[EP],$A15),0)</f>
        <v>893</v>
      </c>
      <c r="D15" s="77">
        <f>IFERROR(SUMIFS(D_D[BL],D_D[MT],3,D_D[CAT],TA_21,D_D[EP],$A15),0)</f>
        <v>132</v>
      </c>
      <c r="E15" s="78">
        <f t="shared" si="1"/>
        <v>0.14781634938409854</v>
      </c>
      <c r="F15" s="99">
        <v>297</v>
      </c>
      <c r="G15" s="133" t="s">
        <v>209</v>
      </c>
      <c r="H15" s="72">
        <f>IFERROR(SUMIFS(D_D[INV],D_D[MT],3,D_D[CAT],TA_32,D_D[EP],$F15),0)</f>
        <v>267</v>
      </c>
      <c r="I15" s="72">
        <f>IFERROR(SUMIFS(D_D[BL],D_D[MT],3,D_D[CAT],TA_32,D_D[EP],$F15),0)</f>
        <v>234</v>
      </c>
      <c r="J15" s="79">
        <f t="shared" si="2"/>
        <v>0.8764044943820225</v>
      </c>
      <c r="K15" s="24">
        <v>7</v>
      </c>
      <c r="L15" s="133" t="s">
        <v>862</v>
      </c>
      <c r="M15" s="75">
        <f>IFERROR(SUMIFS(D_D[INV],D_D[MT],7,D_D[CAT],1,D_D[EP],$K15),0)</f>
        <v>131</v>
      </c>
      <c r="N15" s="104">
        <f>IFERROR(SUMIFS(D_D[ADP],D_D[MT],7,D_D[CAT],1,D_D[EP],$K15),0)</f>
        <v>213.82</v>
      </c>
      <c r="O15" s="7"/>
    </row>
    <row r="16" spans="1:15" s="1" customFormat="1" ht="39.950000000000003" customHeight="1" thickBot="1" x14ac:dyDescent="0.25">
      <c r="A16" s="24" t="s">
        <v>82</v>
      </c>
      <c r="B16" s="133" t="s">
        <v>193</v>
      </c>
      <c r="C16" s="72">
        <f>IFERROR(SUMIFS(D_D[INV],D_D[MT],3,D_D[CAT],TA_21,D_D[EP],$A16),0)</f>
        <v>154</v>
      </c>
      <c r="D16" s="72">
        <f>IFERROR(SUMIFS(D_D[BL],D_D[MT],3,D_D[CAT],TA_21,D_D[EP],$A16),0)</f>
        <v>100</v>
      </c>
      <c r="E16" s="79">
        <f t="shared" si="1"/>
        <v>0.64935064935064934</v>
      </c>
      <c r="F16" s="24">
        <v>607</v>
      </c>
      <c r="G16" s="134" t="s">
        <v>210</v>
      </c>
      <c r="H16" s="73">
        <f>IFERROR(SUMIFS(D_D[INV],D_D[MT],3,D_D[CAT],TA_32,D_D[EP],$F16),0)</f>
        <v>6</v>
      </c>
      <c r="I16" s="73">
        <f>IFERROR(SUMIFS(D_D[BL],D_D[MT],3,D_D[CAT],TA_32,D_D[EP],$F16),0)</f>
        <v>4</v>
      </c>
      <c r="J16" s="74">
        <f t="shared" si="2"/>
        <v>0.66666666666666663</v>
      </c>
      <c r="K16" s="24">
        <v>8</v>
      </c>
      <c r="L16" s="133" t="s">
        <v>863</v>
      </c>
      <c r="M16" s="75">
        <f>IFERROR(SUMIFS(D_D[INV],D_D[MT],7,D_D[CAT],1,D_D[EP],$K16),0)</f>
        <v>9297</v>
      </c>
      <c r="N16" s="104">
        <f>IFERROR(SUMIFS(D_D[ADP],D_D[MT],7,D_D[CAT],1,D_D[EP],$K16),0)</f>
        <v>181.88</v>
      </c>
      <c r="O16" s="7"/>
    </row>
    <row r="17" spans="1:15" s="1" customFormat="1" ht="39.950000000000003" customHeight="1" thickBot="1" x14ac:dyDescent="0.25">
      <c r="A17" s="24" t="s">
        <v>347</v>
      </c>
      <c r="B17" s="201" t="s">
        <v>11</v>
      </c>
      <c r="C17" s="202">
        <f>SUM(C18:C24)</f>
        <v>320835</v>
      </c>
      <c r="D17" s="203">
        <f>SUM(D18:D24)</f>
        <v>83616</v>
      </c>
      <c r="E17" s="204">
        <f t="shared" si="1"/>
        <v>0.2606199448314554</v>
      </c>
      <c r="F17" s="99"/>
      <c r="G17" s="207" t="s">
        <v>13</v>
      </c>
      <c r="H17" s="208">
        <f>SUM(H18:H20)</f>
        <v>25342</v>
      </c>
      <c r="I17" s="208">
        <f>SUM(I18:I20)</f>
        <v>25319</v>
      </c>
      <c r="J17" s="209">
        <f t="shared" ref="J17:J20" si="3">IFERROR(I17/H17,0)</f>
        <v>0.99909241575250574</v>
      </c>
      <c r="K17" s="24">
        <v>6</v>
      </c>
      <c r="L17" s="134" t="s">
        <v>865</v>
      </c>
      <c r="M17" s="76">
        <f>IFERROR(SUMIFS(D_D[INV],D_D[MT],7,D_D[CAT],1,D_D[EP],$K17),0)</f>
        <v>9428</v>
      </c>
      <c r="N17" s="105">
        <f>IFERROR(SUMIFS(D_D[ADP],D_D[MT],7,D_D[CAT],1,D_D[EP],$K17),0)</f>
        <v>182.32</v>
      </c>
      <c r="O17" s="7"/>
    </row>
    <row r="18" spans="1:15" s="1" customFormat="1" ht="39.950000000000003" customHeight="1" thickBot="1" x14ac:dyDescent="0.4">
      <c r="A18" s="24" t="s">
        <v>406</v>
      </c>
      <c r="B18" s="95" t="s">
        <v>194</v>
      </c>
      <c r="C18" s="72">
        <f>IFERROR(SUMIFS(D_D[INV],D_D[MT],3,D_D[CAT],TA_22,D_D[EP],$A18),0)</f>
        <v>56843</v>
      </c>
      <c r="D18" s="72">
        <f>IFERROR(SUMIFS(D_D[BL],D_D[MT],3,D_D[CAT],TA_22,D_D[EP],$A18),0)</f>
        <v>9503</v>
      </c>
      <c r="E18" s="79">
        <f t="shared" ref="E18:E24" si="4">IFERROR(D18/C18,0)</f>
        <v>0.16717977587389829</v>
      </c>
      <c r="F18" s="99" t="s">
        <v>99</v>
      </c>
      <c r="G18" s="133" t="s">
        <v>211</v>
      </c>
      <c r="H18" s="72">
        <f>IFERROR(SUMIFS(D_D[INV],D_D[MT],3,D_D[CAT],TA_33,D_D[EP],$F18),0)</f>
        <v>22</v>
      </c>
      <c r="I18" s="72">
        <f>IFERROR(SUMIFS(D_D[BL],D_D[MT],3,D_D[CAT],TA_33,D_D[EP],$F18),0)</f>
        <v>16</v>
      </c>
      <c r="J18" s="79">
        <f t="shared" si="3"/>
        <v>0.72727272727272729</v>
      </c>
      <c r="K18" s="215"/>
      <c r="L18" s="266"/>
      <c r="M18" s="267"/>
      <c r="N18" s="213"/>
      <c r="O18" s="7"/>
    </row>
    <row r="19" spans="1:15" s="1" customFormat="1" ht="39.950000000000003" customHeight="1" thickBot="1" x14ac:dyDescent="0.4">
      <c r="A19" s="24" t="s">
        <v>85</v>
      </c>
      <c r="B19" s="95" t="s">
        <v>195</v>
      </c>
      <c r="C19" s="72">
        <f>IFERROR(SUMIFS(D_D[INV],D_D[MT],3,D_D[CAT],TA_22,D_D[EP],$A19),0)</f>
        <v>0</v>
      </c>
      <c r="D19" s="72">
        <f>IFERROR(SUMIFS(D_D[BL],D_D[MT],3,D_D[CAT],TA_22,D_D[EP],$A19),0)</f>
        <v>0</v>
      </c>
      <c r="E19" s="79">
        <f t="shared" si="4"/>
        <v>0</v>
      </c>
      <c r="F19" s="99" t="s">
        <v>98</v>
      </c>
      <c r="G19" s="133" t="s">
        <v>229</v>
      </c>
      <c r="H19" s="72">
        <f>IFERROR(SUMIFS(D_D[INV],D_D[MT],3,D_D[CAT],TA_33,D_D[EP],$F19),0)</f>
        <v>25319</v>
      </c>
      <c r="I19" s="72">
        <f>IFERROR(SUMIFS(D_D[BL],D_D[MT],3,D_D[CAT],TA_33,D_D[EP],$F19),0)</f>
        <v>25302</v>
      </c>
      <c r="J19" s="79">
        <f t="shared" si="3"/>
        <v>0.99932856747896837</v>
      </c>
      <c r="K19" s="216"/>
      <c r="L19" s="359" t="s">
        <v>853</v>
      </c>
      <c r="M19" s="360"/>
      <c r="N19" s="361"/>
      <c r="O19" s="7"/>
    </row>
    <row r="20" spans="1:15" s="1" customFormat="1" ht="39.950000000000003" customHeight="1" thickBot="1" x14ac:dyDescent="0.4">
      <c r="A20" s="24" t="s">
        <v>87</v>
      </c>
      <c r="B20" s="95" t="s">
        <v>196</v>
      </c>
      <c r="C20" s="72">
        <f>IFERROR(SUMIFS(D_D[INV],D_D[MT],3,D_D[CAT],TA_22,D_D[EP],$A20),0)</f>
        <v>581</v>
      </c>
      <c r="D20" s="72">
        <f>IFERROR(SUMIFS(D_D[BL],D_D[MT],3,D_D[CAT],TA_22,D_D[EP],$A20),0)</f>
        <v>275</v>
      </c>
      <c r="E20" s="79">
        <f t="shared" si="4"/>
        <v>0.47332185886402756</v>
      </c>
      <c r="F20" s="99" t="s">
        <v>97</v>
      </c>
      <c r="G20" s="134" t="s">
        <v>212</v>
      </c>
      <c r="H20" s="73">
        <f>IFERROR(SUMIFS(D_D[INV],D_D[MT],3,D_D[CAT],TA_33,D_D[EP],$F20),0)</f>
        <v>1</v>
      </c>
      <c r="I20" s="73">
        <f>IFERROR(SUMIFS(D_D[BL],D_D[MT],3,D_D[CAT],TA_33,D_D[EP],$F20),0)</f>
        <v>1</v>
      </c>
      <c r="J20" s="74">
        <f t="shared" si="3"/>
        <v>1</v>
      </c>
      <c r="K20" s="216"/>
      <c r="L20" s="356" t="s">
        <v>852</v>
      </c>
      <c r="M20" s="357"/>
      <c r="N20" s="256">
        <f>IFERROR(SUMIFS(D_D[INV],D_D[MT],10,D_D[CAT],1,D_D[EP],-1),0)</f>
        <v>0</v>
      </c>
      <c r="O20" s="7"/>
    </row>
    <row r="21" spans="1:15" s="1" customFormat="1" ht="39.950000000000003" customHeight="1" x14ac:dyDescent="0.35">
      <c r="A21" s="24" t="s">
        <v>407</v>
      </c>
      <c r="B21" s="95" t="s">
        <v>197</v>
      </c>
      <c r="C21" s="72">
        <f>IFERROR(SUMIFS(D_D[INV],D_D[MT],3,D_D[CAT],TA_22,D_D[EP],$A21),0)</f>
        <v>43213</v>
      </c>
      <c r="D21" s="72">
        <f>IFERROR(SUMIFS(D_D[BL],D_D[MT],3,D_D[CAT],TA_22,D_D[EP],$A21),0)</f>
        <v>6694</v>
      </c>
      <c r="E21" s="79">
        <f t="shared" si="4"/>
        <v>0.15490708814477125</v>
      </c>
      <c r="F21" s="24"/>
      <c r="G21" s="207" t="s">
        <v>179</v>
      </c>
      <c r="H21" s="208">
        <f>SUM(H22:H25)</f>
        <v>185</v>
      </c>
      <c r="I21" s="208">
        <f>SUM(I22:I25)</f>
        <v>34</v>
      </c>
      <c r="J21" s="209">
        <f t="shared" ref="J21:J25" si="5">IFERROR(I21/H21,0)</f>
        <v>0.18378378378378379</v>
      </c>
      <c r="K21" s="216"/>
      <c r="L21" s="358"/>
      <c r="M21" s="358"/>
      <c r="N21" s="11"/>
      <c r="O21" s="7"/>
    </row>
    <row r="22" spans="1:15" s="1" customFormat="1" ht="39.950000000000003" customHeight="1" x14ac:dyDescent="0.35">
      <c r="A22" s="24" t="s">
        <v>83</v>
      </c>
      <c r="B22" s="95" t="s">
        <v>198</v>
      </c>
      <c r="C22" s="72">
        <f>IFERROR(SUMIFS(D_D[INV],D_D[MT],3,D_D[CAT],TA_22,D_D[EP],$A22),0)</f>
        <v>56</v>
      </c>
      <c r="D22" s="72">
        <f>IFERROR(SUMIFS(D_D[BL],D_D[MT],3,D_D[CAT],TA_22,D_D[EP],$A22),0)</f>
        <v>48</v>
      </c>
      <c r="E22" s="79">
        <f t="shared" si="4"/>
        <v>0.8571428571428571</v>
      </c>
      <c r="F22" s="24" t="s">
        <v>103</v>
      </c>
      <c r="G22" s="133" t="s">
        <v>215</v>
      </c>
      <c r="H22" s="72">
        <f>IFERROR(SUMIFS(D_D[INV],D_D[MT],3,D_D[CAT],TA_34,D_D[EP],$F22),0)</f>
        <v>155</v>
      </c>
      <c r="I22" s="72">
        <f>IFERROR(SUMIFS(D_D[BL],D_D[MT],3,D_D[CAT],TA_34,D_D[EP],$F22),0)</f>
        <v>10</v>
      </c>
      <c r="J22" s="79">
        <f t="shared" si="5"/>
        <v>6.4516129032258063E-2</v>
      </c>
      <c r="K22" s="216"/>
      <c r="L22" s="214"/>
      <c r="M22" s="214"/>
      <c r="N22" s="11"/>
      <c r="O22" s="7"/>
    </row>
    <row r="23" spans="1:15" s="1" customFormat="1" ht="39.950000000000003" customHeight="1" x14ac:dyDescent="0.35">
      <c r="A23" s="24" t="s">
        <v>408</v>
      </c>
      <c r="B23" s="95" t="s">
        <v>199</v>
      </c>
      <c r="C23" s="77">
        <f>IFERROR(SUMIFS(D_D[INV],D_D[MT],3,D_D[CAT],TA_22,D_D[EP],$A23),0)</f>
        <v>13749</v>
      </c>
      <c r="D23" s="77">
        <f>IFERROR(SUMIFS(D_D[BL],D_D[MT],3,D_D[CAT],TA_22,D_D[EP],$A23),0)</f>
        <v>863</v>
      </c>
      <c r="E23" s="78">
        <f t="shared" si="4"/>
        <v>6.2768201323732634E-2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409</v>
      </c>
      <c r="B24" s="96" t="s">
        <v>200</v>
      </c>
      <c r="C24" s="73">
        <f>IFERROR(SUMIFS(D_D[INV],D_D[MT],3,D_D[CAT],TA_22,D_D[EP],$A24),0)</f>
        <v>206393</v>
      </c>
      <c r="D24" s="73">
        <f>IFERROR(SUMIFS(D_D[BL],D_D[MT],3,D_D[CAT],TA_22,D_D[EP],$A24),0)</f>
        <v>66233</v>
      </c>
      <c r="E24" s="74">
        <f t="shared" si="4"/>
        <v>0.32090720131012196</v>
      </c>
      <c r="F24" s="24" t="s">
        <v>100</v>
      </c>
      <c r="G24" s="133" t="s">
        <v>213</v>
      </c>
      <c r="H24" s="72">
        <f>IFERROR(SUMIFS(D_D[INV],D_D[MT],3,D_D[CAT],TA_34,D_D[EP],$F24),0)</f>
        <v>30</v>
      </c>
      <c r="I24" s="72">
        <f>IFERROR(SUMIFS(D_D[BL],D_D[MT],3,D_D[CAT],TA_34,D_D[EP],$F24),0)</f>
        <v>24</v>
      </c>
      <c r="J24" s="79">
        <f t="shared" si="5"/>
        <v>0.8</v>
      </c>
      <c r="K24" s="216"/>
      <c r="L24" s="216"/>
      <c r="M24" s="216"/>
      <c r="N24" s="11"/>
      <c r="O24" s="7"/>
    </row>
    <row r="25" spans="1:15" s="1" customFormat="1" ht="39.950000000000003" customHeight="1" thickBot="1" x14ac:dyDescent="0.4">
      <c r="A25" s="24"/>
      <c r="B25" s="201" t="s">
        <v>24</v>
      </c>
      <c r="C25" s="203">
        <f>SUM(C26:C32)</f>
        <v>13723</v>
      </c>
      <c r="D25" s="203">
        <f>SUM(D26:D32)</f>
        <v>9773</v>
      </c>
      <c r="E25" s="219">
        <f t="shared" ref="E25:E32" si="6">IFERROR(D25/C25,0)</f>
        <v>0.71216206368869783</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7526</v>
      </c>
      <c r="I26" s="208">
        <f>SUM(I27:I29)</f>
        <v>4748</v>
      </c>
      <c r="J26" s="209">
        <f t="shared" ref="J26:J28" si="7">IFERROR(I26/H26,0)</f>
        <v>0.63087961732660114</v>
      </c>
      <c r="K26" s="215"/>
      <c r="L26" s="7"/>
      <c r="M26" s="7"/>
      <c r="N26" s="11"/>
      <c r="O26" s="7"/>
    </row>
    <row r="27" spans="1:15" s="1" customFormat="1" ht="39.950000000000003" customHeight="1" x14ac:dyDescent="0.2">
      <c r="A27" s="24" t="s">
        <v>410</v>
      </c>
      <c r="B27" s="133" t="s">
        <v>218</v>
      </c>
      <c r="C27" s="72">
        <f>IFERROR(SUMIFS(D_D[INV],D_D[MT],3,D_D[CAT],TA_23,D_D[EP],$A27),0)</f>
        <v>10892</v>
      </c>
      <c r="D27" s="72">
        <f>IFERROR(SUMIFS(D_D[BL],D_D[MT],3,D_D[CAT],TA_23,D_D[EP],$A27),0)</f>
        <v>7680</v>
      </c>
      <c r="E27" s="79">
        <f t="shared" si="6"/>
        <v>0.70510466397355853</v>
      </c>
      <c r="F27" s="102" t="s">
        <v>417</v>
      </c>
      <c r="G27" s="133" t="s">
        <v>379</v>
      </c>
      <c r="H27" s="72">
        <f>IFERROR(SUMIFS(D_D[INV],D_D[MT],3,D_D[CAT],TA_35,D_D[EP],$F27),0)</f>
        <v>15</v>
      </c>
      <c r="I27" s="72">
        <f>IFERROR(SUMIFS(D_D[BL],D_D[MT],3,D_D[CAT],TA_35,D_D[EP],$F27),0)</f>
        <v>1</v>
      </c>
      <c r="J27" s="79">
        <f t="shared" si="7"/>
        <v>6.6666666666666666E-2</v>
      </c>
      <c r="K27" s="93"/>
      <c r="L27" s="7"/>
      <c r="M27" s="7"/>
      <c r="N27" s="11"/>
      <c r="O27" s="7"/>
    </row>
    <row r="28" spans="1:15" s="1" customFormat="1" ht="39.950000000000003" customHeight="1" thickBot="1" x14ac:dyDescent="0.4">
      <c r="A28" s="24" t="s">
        <v>422</v>
      </c>
      <c r="B28" s="133" t="s">
        <v>219</v>
      </c>
      <c r="C28" s="72">
        <f>IFERROR(SUMIFS(D_D[INV],D_D[MT],3,D_D[CAT],TA_23,D_D[EP],$A28),0)</f>
        <v>4</v>
      </c>
      <c r="D28" s="72">
        <f>IFERROR(SUMIFS(D_D[BL],D_D[MT],3,D_D[CAT],TA_23,D_D[EP],$A28),0)</f>
        <v>4</v>
      </c>
      <c r="E28" s="79">
        <f t="shared" si="6"/>
        <v>1</v>
      </c>
      <c r="F28" s="101" t="s">
        <v>104</v>
      </c>
      <c r="G28" s="134" t="s">
        <v>378</v>
      </c>
      <c r="H28" s="73">
        <f>IFERROR(SUMIFS(D_D[INV],D_D[MT],3,D_D[CAT],TA_36,D_D[EP],$F28),0)</f>
        <v>7511</v>
      </c>
      <c r="I28" s="73">
        <f>IFERROR(SUMIFS(D_D[BL],D_D[MT],3,D_D[CAT],TA_36,D_D[EP],$F28),0)</f>
        <v>4747</v>
      </c>
      <c r="J28" s="74">
        <f t="shared" si="7"/>
        <v>0.63200639062708031</v>
      </c>
      <c r="K28" s="93"/>
      <c r="L28" s="216"/>
      <c r="M28" s="216"/>
      <c r="N28" s="11"/>
      <c r="O28" s="7"/>
    </row>
    <row r="29" spans="1:15" s="1" customFormat="1" ht="39.950000000000003" customHeight="1" x14ac:dyDescent="0.35">
      <c r="A29" s="24" t="s">
        <v>423</v>
      </c>
      <c r="B29" s="133" t="s">
        <v>220</v>
      </c>
      <c r="C29" s="72">
        <f>IFERROR(SUMIFS(D_D[INV],D_D[MT],3,D_D[CAT],TA_23,D_D[EP],$A29),0)</f>
        <v>59</v>
      </c>
      <c r="D29" s="72">
        <f>IFERROR(SUMIFS(D_D[BL],D_D[MT],3,D_D[CAT],TA_23,D_D[EP],$A29),0)</f>
        <v>59</v>
      </c>
      <c r="E29" s="79">
        <f t="shared" si="6"/>
        <v>1</v>
      </c>
      <c r="F29" s="215"/>
      <c r="G29" s="216"/>
      <c r="H29" s="216"/>
      <c r="I29" s="216"/>
      <c r="J29" s="216"/>
      <c r="K29" s="216"/>
      <c r="L29" s="216"/>
      <c r="M29" s="216"/>
      <c r="N29" s="11"/>
      <c r="O29" s="7"/>
    </row>
    <row r="30" spans="1:15" s="1" customFormat="1" ht="39.950000000000003" customHeight="1" x14ac:dyDescent="0.35">
      <c r="A30" s="24" t="s">
        <v>424</v>
      </c>
      <c r="B30" s="133" t="s">
        <v>221</v>
      </c>
      <c r="C30" s="72">
        <f>IFERROR(SUMIFS(D_D[INV],D_D[MT],3,D_D[CAT],TA_23,D_D[EP],$A30),0)</f>
        <v>774</v>
      </c>
      <c r="D30" s="72">
        <f>IFERROR(SUMIFS(D_D[BL],D_D[MT],3,D_D[CAT],TA_23,D_D[EP],$A30),0)</f>
        <v>756</v>
      </c>
      <c r="E30" s="79">
        <f t="shared" si="6"/>
        <v>0.97674418604651159</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1712</v>
      </c>
      <c r="D31" s="72">
        <f>IFERROR(SUMIFS(D_D[BL],D_D[MT],3,D_D[CAT],TA_23,D_D[EP],$A31),0)</f>
        <v>1150</v>
      </c>
      <c r="E31" s="79">
        <f t="shared" si="6"/>
        <v>0.67172897196261683</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267</v>
      </c>
      <c r="D32" s="73">
        <f>IFERROR(SUMIFS(D_D[BL],D_D[MT],3,D_D[CAT],TA_23,D_D[EP],$A32),0)</f>
        <v>109</v>
      </c>
      <c r="E32" s="74">
        <f t="shared" si="6"/>
        <v>0.40823970037453183</v>
      </c>
      <c r="F32" s="216"/>
      <c r="G32" s="216"/>
      <c r="H32" s="7"/>
      <c r="I32" s="7"/>
      <c r="J32" s="7"/>
      <c r="K32" s="7"/>
      <c r="L32" s="218"/>
      <c r="M32" s="216"/>
      <c r="N32" s="11"/>
      <c r="O32" s="7"/>
    </row>
    <row r="33" spans="1:15" s="1" customFormat="1" ht="39.950000000000003" customHeight="1" x14ac:dyDescent="0.35">
      <c r="A33" s="24"/>
      <c r="B33" s="201" t="s">
        <v>185</v>
      </c>
      <c r="C33" s="202">
        <f>SUM(C34:C42)</f>
        <v>86651</v>
      </c>
      <c r="D33" s="203">
        <f>SUM(D34:D42)</f>
        <v>31818</v>
      </c>
      <c r="E33" s="204">
        <f t="shared" ref="E33" si="8">IFERROR(D33/C33,0)</f>
        <v>0.36719714717660501</v>
      </c>
      <c r="F33" s="216"/>
      <c r="G33" s="216"/>
      <c r="H33" s="216"/>
      <c r="I33" s="216"/>
      <c r="J33" s="216"/>
      <c r="K33" s="216"/>
      <c r="L33" s="216"/>
      <c r="M33" s="216"/>
      <c r="N33" s="11"/>
      <c r="O33" s="7"/>
    </row>
    <row r="34" spans="1:15" s="1" customFormat="1" ht="39.950000000000003" customHeight="1" x14ac:dyDescent="0.35">
      <c r="A34" s="24" t="s">
        <v>411</v>
      </c>
      <c r="B34" s="133" t="s">
        <v>224</v>
      </c>
      <c r="C34" s="72">
        <f>IFERROR(SUMIFS(D_D[INV],D_D[MT],3,D_D[CAT],TA_24,D_D[EP],$A34),0)</f>
        <v>12546</v>
      </c>
      <c r="D34" s="72">
        <f>IFERROR(SUMIFS(D_D[BL],D_D[MT],3,D_D[CAT],TA_24,D_D[EP],$A34),0)</f>
        <v>1733</v>
      </c>
      <c r="E34" s="79">
        <f t="shared" ref="E34:E38" si="9">IFERROR(D34/C34,0)</f>
        <v>0.13813167543440141</v>
      </c>
      <c r="F34" s="216"/>
      <c r="G34" s="216"/>
      <c r="H34" s="216"/>
      <c r="I34" s="216"/>
      <c r="J34" s="216"/>
      <c r="K34" s="216"/>
      <c r="L34" s="216"/>
      <c r="M34" s="216"/>
      <c r="N34" s="11"/>
      <c r="O34" s="7"/>
    </row>
    <row r="35" spans="1:15" s="1" customFormat="1" ht="39.950000000000003" customHeight="1" x14ac:dyDescent="0.35">
      <c r="A35" s="24" t="s">
        <v>412</v>
      </c>
      <c r="B35" s="133" t="s">
        <v>225</v>
      </c>
      <c r="C35" s="72">
        <f>IFERROR(SUMIFS(D_D[INV],D_D[MT],3,D_D[CAT],TA_24,D_D[EP],$A35),0)</f>
        <v>1119</v>
      </c>
      <c r="D35" s="72">
        <f>IFERROR(SUMIFS(D_D[BL],D_D[MT],3,D_D[CAT],TA_24,D_D[EP],$A35),0)</f>
        <v>129</v>
      </c>
      <c r="E35" s="79">
        <f t="shared" si="9"/>
        <v>0.11528150134048257</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40665</v>
      </c>
      <c r="D36" s="72">
        <f>IFERROR(SUMIFS(D_D[BL],D_D[MT],3,D_D[CAT],TA_24,D_D[EP],$A36),0)</f>
        <v>4616</v>
      </c>
      <c r="E36" s="79">
        <f t="shared" si="9"/>
        <v>0.11351284888724948</v>
      </c>
      <c r="F36" s="216"/>
      <c r="G36" s="216"/>
      <c r="H36" s="217"/>
      <c r="I36" s="217"/>
      <c r="J36" s="217"/>
      <c r="K36" s="217"/>
      <c r="L36" s="7"/>
      <c r="M36" s="216"/>
      <c r="N36" s="11"/>
      <c r="O36" s="7"/>
    </row>
    <row r="37" spans="1:15" s="1" customFormat="1" ht="39.950000000000003" customHeight="1" x14ac:dyDescent="0.35">
      <c r="A37" s="24" t="s">
        <v>413</v>
      </c>
      <c r="B37" s="133" t="s">
        <v>227</v>
      </c>
      <c r="C37" s="72">
        <f>IFERROR(SUMIFS(D_D[INV],D_D[MT],3,D_D[CAT],TA_24,D_D[EP],$A37),0)</f>
        <v>30852</v>
      </c>
      <c r="D37" s="72">
        <f>IFERROR(SUMIFS(D_D[BL],D_D[MT],3,D_D[CAT],TA_24,D_D[EP],$A37),0)</f>
        <v>24578</v>
      </c>
      <c r="E37" s="79">
        <f t="shared" si="9"/>
        <v>0.79664203293141445</v>
      </c>
      <c r="F37" s="216"/>
      <c r="G37" s="216"/>
      <c r="H37" s="217"/>
      <c r="I37" s="217"/>
      <c r="J37" s="217"/>
      <c r="K37" s="217"/>
      <c r="L37" s="7"/>
      <c r="M37" s="216"/>
      <c r="N37" s="11"/>
      <c r="O37" s="7"/>
    </row>
    <row r="38" spans="1:15" s="1" customFormat="1" ht="39.950000000000003" customHeight="1" x14ac:dyDescent="0.35">
      <c r="A38" s="24" t="s">
        <v>414</v>
      </c>
      <c r="B38" s="133" t="s">
        <v>228</v>
      </c>
      <c r="C38" s="72">
        <f>IFERROR(SUMIFS(D_D[INV],D_D[MT],3,D_D[CAT],TA_24,D_D[EP],$A38),0)</f>
        <v>1430</v>
      </c>
      <c r="D38" s="72">
        <f>IFERROR(SUMIFS(D_D[BL],D_D[MT],3,D_D[CAT],TA_24,D_D[EP],$A38),0)</f>
        <v>742</v>
      </c>
      <c r="E38" s="79">
        <f t="shared" si="9"/>
        <v>0.51888111888111887</v>
      </c>
      <c r="F38" s="216"/>
      <c r="G38" s="216"/>
      <c r="H38" s="216"/>
      <c r="I38" s="216"/>
      <c r="J38" s="216"/>
      <c r="K38" s="216"/>
      <c r="L38" s="216"/>
      <c r="M38" s="216"/>
      <c r="N38" s="11"/>
      <c r="O38" s="7"/>
    </row>
    <row r="39" spans="1:15" s="1" customFormat="1" ht="39.950000000000003" customHeight="1" x14ac:dyDescent="0.35">
      <c r="A39" s="24" t="s">
        <v>81</v>
      </c>
      <c r="B39" s="133" t="s">
        <v>877</v>
      </c>
      <c r="C39" s="77">
        <f>IFERROR(SUMIFS(D_D[INV],D_D[MT],3,D_D[CAT],TA_24,D_D[EP],$A39),0)</f>
        <v>30</v>
      </c>
      <c r="D39" s="77">
        <f>IFERROR(SUMIFS(D_D[BL],D_D[MT],3,D_D[CAT],TA_24,D_D[EP],$A39),0)</f>
        <v>20</v>
      </c>
      <c r="E39" s="78">
        <f>IFERROR(D39/C39,0)</f>
        <v>0.66666666666666663</v>
      </c>
      <c r="F39" s="216"/>
      <c r="G39" s="216"/>
      <c r="H39" s="216"/>
      <c r="I39" s="216"/>
      <c r="J39" s="216"/>
      <c r="K39" s="216"/>
      <c r="L39" s="216"/>
      <c r="M39" s="216"/>
      <c r="N39" s="11"/>
      <c r="O39" s="7"/>
    </row>
    <row r="40" spans="1:15" s="1" customFormat="1" ht="50.25" customHeight="1" x14ac:dyDescent="0.35">
      <c r="A40" s="24" t="s">
        <v>421</v>
      </c>
      <c r="B40" s="133" t="s">
        <v>879</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878</v>
      </c>
      <c r="C41" s="77">
        <f>IFERROR(SUMIFS(D_D[INV],D_D[MT],3,D_D[CAT],TA_24,D_D[EP],$A41),0)</f>
        <v>7</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884</v>
      </c>
      <c r="C42" s="278">
        <f>IFERROR(SUMIFS(D_D[INV],D_D[MT],3,D_D[CAT],TA_24,D_D[EP],$A42),0)</f>
        <v>2</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44501</v>
      </c>
      <c r="D43" s="203">
        <f>SUM(D44:D46)</f>
        <v>6988</v>
      </c>
      <c r="E43" s="204">
        <f t="shared" ref="E43:E45" si="10">IFERROR(D43/C43,0)</f>
        <v>0.15703017909709893</v>
      </c>
      <c r="F43" s="216"/>
      <c r="G43" s="216"/>
      <c r="H43" s="217"/>
      <c r="I43" s="217"/>
      <c r="J43" s="217"/>
      <c r="K43" s="217"/>
      <c r="L43" s="216"/>
      <c r="M43" s="216"/>
      <c r="N43" s="11"/>
      <c r="O43" s="7"/>
    </row>
    <row r="44" spans="1:15" s="1" customFormat="1" ht="39.950000000000003" customHeight="1" x14ac:dyDescent="0.35">
      <c r="A44" s="24" t="s">
        <v>415</v>
      </c>
      <c r="B44" s="133" t="s">
        <v>380</v>
      </c>
      <c r="C44" s="72">
        <f>IFERROR(SUMIFS(D_D[INV],D_D[MT],3,D_D[CAT],TA_25,D_D[EP],$A44),0)</f>
        <v>41441</v>
      </c>
      <c r="D44" s="72">
        <f>IFERROR(SUMIFS(D_D[BL],D_D[MT],3,D_D[CAT],TA_25,D_D[EP],$A44),0)</f>
        <v>4437</v>
      </c>
      <c r="E44" s="79">
        <f t="shared" si="10"/>
        <v>0.10706787963610917</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3060</v>
      </c>
      <c r="D45" s="73">
        <f>IFERROR(SUMIFS(D_D[BL],D_D[MT],3,D_D[CAT],TA_26,D_D[EP],$A45),0)</f>
        <v>2551</v>
      </c>
      <c r="E45" s="74">
        <f t="shared" si="10"/>
        <v>0.83366013071895428</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8" t="s">
        <v>835</v>
      </c>
      <c r="C2" s="380" t="str">
        <f>("Inventory by Regional Office - Data through ")</f>
        <v xml:space="preserve">Inventory by Regional Office - Data through </v>
      </c>
      <c r="D2" s="381"/>
      <c r="E2" s="381"/>
      <c r="F2" s="381"/>
      <c r="G2" s="382">
        <f>D_DT[]</f>
        <v>43624</v>
      </c>
      <c r="H2" s="382"/>
      <c r="I2" s="382"/>
      <c r="J2" s="382"/>
      <c r="K2" s="264"/>
      <c r="L2" s="264"/>
      <c r="M2" s="264"/>
      <c r="N2" s="264"/>
      <c r="O2" s="264"/>
      <c r="P2" s="264"/>
      <c r="Q2" s="264"/>
      <c r="R2" s="264"/>
      <c r="S2" s="265"/>
      <c r="T2" s="4"/>
    </row>
    <row r="3" spans="1:20" ht="15" x14ac:dyDescent="0.2">
      <c r="A3" s="4"/>
      <c r="B3" s="368"/>
      <c r="C3" s="383" t="s">
        <v>858</v>
      </c>
      <c r="D3" s="384"/>
      <c r="E3" s="384"/>
      <c r="F3" s="384"/>
      <c r="G3" s="384"/>
      <c r="H3" s="384"/>
      <c r="I3" s="384"/>
      <c r="J3" s="384"/>
      <c r="K3" s="384"/>
      <c r="L3" s="384"/>
      <c r="M3" s="384"/>
      <c r="N3" s="384"/>
      <c r="O3" s="384"/>
      <c r="P3" s="384"/>
      <c r="Q3" s="384"/>
      <c r="R3" s="384"/>
      <c r="S3" s="385"/>
      <c r="T3" s="4"/>
    </row>
    <row r="4" spans="1:20" ht="20.100000000000001" customHeight="1" x14ac:dyDescent="0.2">
      <c r="A4" s="4"/>
      <c r="B4" s="369"/>
      <c r="C4" s="378" t="s">
        <v>180</v>
      </c>
      <c r="D4" s="378"/>
      <c r="E4" s="379" t="s">
        <v>419</v>
      </c>
      <c r="F4" s="379"/>
      <c r="G4" s="379"/>
      <c r="H4" s="379" t="s">
        <v>5</v>
      </c>
      <c r="I4" s="379"/>
      <c r="J4" s="379"/>
      <c r="K4" s="379" t="s">
        <v>420</v>
      </c>
      <c r="L4" s="379"/>
      <c r="M4" s="379"/>
      <c r="N4" s="379" t="s">
        <v>6</v>
      </c>
      <c r="O4" s="379"/>
      <c r="P4" s="379"/>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70" t="s">
        <v>433</v>
      </c>
      <c r="D6" s="371"/>
      <c r="E6" s="371"/>
      <c r="F6" s="371"/>
      <c r="G6" s="371"/>
      <c r="H6" s="371"/>
      <c r="I6" s="371"/>
      <c r="J6" s="371"/>
      <c r="K6" s="371"/>
      <c r="L6" s="371"/>
      <c r="M6" s="371"/>
      <c r="N6" s="371"/>
      <c r="O6" s="371"/>
      <c r="P6" s="371"/>
      <c r="Q6" s="371"/>
      <c r="R6" s="371"/>
      <c r="S6" s="372"/>
      <c r="T6" s="7"/>
    </row>
    <row r="7" spans="1:20" x14ac:dyDescent="0.2">
      <c r="A7" s="23">
        <v>100</v>
      </c>
      <c r="B7" s="223" t="s">
        <v>351</v>
      </c>
      <c r="C7" s="224">
        <f>IFERROR(SUMIFS(D_D[INV],D_D[MT],1,D_D[CAT],TA_20,D_D[EP],-1, D_D[LOC],$A7),0)</f>
        <v>100056</v>
      </c>
      <c r="D7" s="225">
        <f>IFERROR(SUMIFS(D_D[ADP],D_D[MT],1,D_D[CAT],D$1,D_D[EP],-1, D_D[LOC],$A7),0)</f>
        <v>74.62</v>
      </c>
      <c r="E7" s="224">
        <f>IFERROR(SUMIFS(D_D[INV],D_D[MT],2,D_D[CAT],TA_21,D_D[EP],-1, D_D[LOC],$A7),0)</f>
        <v>317810</v>
      </c>
      <c r="F7" s="224">
        <f>IFERROR(SUMIFS(D_D[BL],D_D[MT],2,D_D[CAT],TA_21,D_D[EP],-1, D_D[LOC],$A7),0)</f>
        <v>73053</v>
      </c>
      <c r="G7" s="226">
        <f t="shared" ref="G7" si="0">IFERROR(F7/E7,"0%")</f>
        <v>0.22986375507378623</v>
      </c>
      <c r="H7" s="224">
        <f>IFERROR(SUMIFS(D_D[INV],D_D[MT],2,D_D[CAT],TA_22,D_D[EP],-1, D_D[LOC],$A7),0)</f>
        <v>320835</v>
      </c>
      <c r="I7" s="224">
        <f>IFERROR(SUMIFS(D_D[BL],D_D[MT],2,D_D[CAT],TA_22,D_D[EP],-1, D_D[LOC],$A7),0)</f>
        <v>83616</v>
      </c>
      <c r="J7" s="226">
        <f t="shared" ref="J7" si="1">IFERROR(I7/H7,"0%")</f>
        <v>0.2606199448314554</v>
      </c>
      <c r="K7" s="224">
        <f>IFERROR(SUMIFS(D_D[INV],D_D[MT],2,D_D[CAT],TA_23,D_D[EP],-1, D_D[LOC],$A7),0)</f>
        <v>16566</v>
      </c>
      <c r="L7" s="224">
        <f>IFERROR(SUMIFS(D_D[BL],D_D[MT],2,D_D[CAT],TA_23,D_D[EP],-1, D_D[LOC],$A7),0)</f>
        <v>11189</v>
      </c>
      <c r="M7" s="226">
        <f t="shared" ref="M7" si="2">IFERROR(L7/K7,"0%")</f>
        <v>0.67541953398527099</v>
      </c>
      <c r="N7" s="224">
        <f>IFERROR(SUMIFS(D_D[INV],D_D[MT],2,D_D[CAT],TA_24,D_D[EP],-1, D_D[LOC],$A7),0)</f>
        <v>90756</v>
      </c>
      <c r="O7" s="224">
        <f>IFERROR(SUMIFS(D_D[BL],D_D[MT],2,D_D[CAT],TA_24,D_D[EP],-1, D_D[LOC],$A7),0)</f>
        <v>34084</v>
      </c>
      <c r="P7" s="226">
        <f t="shared" ref="P7" si="3">IFERROR(O7/N7,"0%")</f>
        <v>0.37555643703997532</v>
      </c>
      <c r="Q7" s="227">
        <f>IFERROR(SUMIFS(D_D[INV],D_D[MT],2,D_D[CAT],TA_25,D_D[EP],-1, D_D[LOC],$A7),0)</f>
        <v>41441</v>
      </c>
      <c r="R7" s="47">
        <f>IFERROR(SUMIFS(D_D[INV],D_D[MT],2,D_D[CAT],TA_26,D_D[EP],-1, D_D[LOC],$A7),0)</f>
        <v>3060</v>
      </c>
      <c r="S7" s="227">
        <f>IFERROR(SUMIFS(D_D[INV],D_D[MT],7,D_D[CAT],2,D_D[EP],TA_20, D_D[LOC],$A7),0)</f>
        <v>235831</v>
      </c>
      <c r="T7" s="7"/>
    </row>
    <row r="8" spans="1:20" x14ac:dyDescent="0.2">
      <c r="A8" s="23">
        <v>394</v>
      </c>
      <c r="B8" s="228" t="s">
        <v>876</v>
      </c>
      <c r="C8" s="44">
        <f>IFERROR(SUMIFS(D_D[INV],D_D[MT],1,D_D[CAT],TA_20,D_D[EP],-1, D_D[LOC],$A8),0)</f>
        <v>27861</v>
      </c>
      <c r="D8" s="38">
        <f>IFERROR(SUMIFS(D_D[ADP],D_D[MT],1,D_D[CAT],D$1,D_D[EP],-1, D_D[LOC],$A8),0)</f>
        <v>109.6</v>
      </c>
      <c r="E8" s="45">
        <f>IFERROR(SUMIFS(D_D[INV],D_D[MT],2,D_D[CAT],TA_21,D_D[EP],-1, D_D[LOC],$A8),0)</f>
        <v>77773</v>
      </c>
      <c r="F8" s="44">
        <f>IFERROR(SUMIFS(D_D[BL],D_D[MT],2,D_D[CAT],TA_21,D_D[EP],-1, D_D[LOC],$A8),0)</f>
        <v>18228</v>
      </c>
      <c r="G8" s="46">
        <f t="shared" ref="G8:G71" si="4">IFERROR(F8/E8,"0%")</f>
        <v>0.23437439728440462</v>
      </c>
      <c r="H8" s="44">
        <f>IFERROR(SUMIFS(D_D[INV],D_D[MT],2,D_D[CAT],TA_22,D_D[EP],-1, D_D[LOC],$A8),0)</f>
        <v>70406</v>
      </c>
      <c r="I8" s="44">
        <f>IFERROR(SUMIFS(D_D[BL],D_D[MT],2,D_D[CAT],TA_22,D_D[EP],-1, D_D[LOC],$A8),0)</f>
        <v>33412</v>
      </c>
      <c r="J8" s="46">
        <f t="shared" ref="J8:J71" si="5">IFERROR(I8/H8,"0%")</f>
        <v>0.47456182711700706</v>
      </c>
      <c r="K8" s="44">
        <f>IFERROR(SUMIFS(D_D[INV],D_D[MT],2,D_D[CAT],TA_23,D_D[EP],-1, D_D[LOC],$A8),0)</f>
        <v>1516</v>
      </c>
      <c r="L8" s="44">
        <f>IFERROR(SUMIFS(D_D[BL],D_D[MT],2,D_D[CAT],TA_23,D_D[EP],-1, D_D[LOC],$A8),0)</f>
        <v>1086</v>
      </c>
      <c r="M8" s="46">
        <f t="shared" ref="M8:M71" si="6">IFERROR(L8/K8,"0%")</f>
        <v>0.71635883905013198</v>
      </c>
      <c r="N8" s="44">
        <f>IFERROR(SUMIFS(D_D[INV],D_D[MT],2,D_D[CAT],TA_24,D_D[EP],-1, D_D[LOC],$A8),0)</f>
        <v>45491</v>
      </c>
      <c r="O8" s="44">
        <f>IFERROR(SUMIFS(D_D[BL],D_D[MT],2,D_D[CAT],TA_24,D_D[EP],-1, D_D[LOC],$A8),0)</f>
        <v>10239</v>
      </c>
      <c r="P8" s="46">
        <f t="shared" ref="P8:P71" si="7">IFERROR(O8/N8,"0%")</f>
        <v>0.22507748785474049</v>
      </c>
      <c r="Q8" s="44">
        <f>IFERROR(SUMIFS(D_D[INV],D_D[MT],2,D_D[CAT],TA_25,D_D[EP],-1, D_D[LOC],$A8),0)</f>
        <v>25983</v>
      </c>
      <c r="R8" s="47">
        <f>IFERROR(SUMIFS(D_D[INV],D_D[MT],2,D_D[CAT],TA_26,D_D[EP],-1, D_D[LOC],$A8),0)</f>
        <v>398</v>
      </c>
      <c r="S8" s="47">
        <f>IFERROR(SUMIFS(D_D[INV],D_D[MT],7,D_D[CAT],2,D_D[EP],TA_20, D_D[LOC],$A8),0)</f>
        <v>66399</v>
      </c>
      <c r="T8" s="7"/>
    </row>
    <row r="9" spans="1:20" x14ac:dyDescent="0.2">
      <c r="A9" s="24" t="s">
        <v>116</v>
      </c>
      <c r="B9" s="97" t="s">
        <v>27</v>
      </c>
      <c r="C9" s="43">
        <f>IFERROR(SUMIFS(D_D[INV],D_D[MT],1,D_D[CAT],TA_20,D_D[EP],-1, D_D[LOC],$A9),0)</f>
        <v>431</v>
      </c>
      <c r="D9" s="39">
        <f>IFERROR(SUMIFS(D_D[ADP],D_D[MT],1,D_D[CAT],D$1,D_D[EP],-1, D_D[LOC],$A9),0)</f>
        <v>188.42</v>
      </c>
      <c r="E9" s="37">
        <f>IFERROR(SUMIFS(D_D[INV],D_D[MT],2,D_D[CAT],TA_21,D_D[EP],-1, D_D[LOC],$A9),0)</f>
        <v>4359</v>
      </c>
      <c r="F9" s="36">
        <f>IFERROR(SUMIFS(D_D[BL],D_D[MT],2,D_D[CAT],TA_21,D_D[EP],-1, D_D[LOC],$A9),0)</f>
        <v>1140</v>
      </c>
      <c r="G9" s="48">
        <f t="shared" si="4"/>
        <v>0.2615278733654508</v>
      </c>
      <c r="H9" s="35">
        <f>IFERROR(SUMIFS(D_D[INV],D_D[MT],2,D_D[CAT],TA_22,D_D[EP],-1, D_D[LOC],$A9),0)</f>
        <v>1043</v>
      </c>
      <c r="I9" s="36">
        <f>IFERROR(SUMIFS(D_D[BL],D_D[MT],2,D_D[CAT],TA_22,D_D[EP],-1, D_D[LOC],$A9),0)</f>
        <v>476</v>
      </c>
      <c r="J9" s="48">
        <f t="shared" si="5"/>
        <v>0.4563758389261745</v>
      </c>
      <c r="K9" s="41">
        <f>IFERROR(SUMIFS(D_D[INV],D_D[MT],2,D_D[CAT],TA_23,D_D[EP],-1, D_D[LOC],$A9),0)</f>
        <v>74</v>
      </c>
      <c r="L9" s="42">
        <f>IFERROR(SUMIFS(D_D[BL],D_D[MT],2,D_D[CAT],TA_23,D_D[EP],-1, D_D[LOC],$A9),0)</f>
        <v>38</v>
      </c>
      <c r="M9" s="48">
        <f t="shared" si="6"/>
        <v>0.51351351351351349</v>
      </c>
      <c r="N9" s="41">
        <f>IFERROR(SUMIFS(D_D[INV],D_D[MT],2,D_D[CAT],TA_24,D_D[EP],-1, D_D[LOC],$A9),0)</f>
        <v>948</v>
      </c>
      <c r="O9" s="42">
        <f>IFERROR(SUMIFS(D_D[BL],D_D[MT],2,D_D[CAT],TA_24,D_D[EP],-1, D_D[LOC],$A9),0)</f>
        <v>508</v>
      </c>
      <c r="P9" s="48">
        <f t="shared" si="7"/>
        <v>0.53586497890295359</v>
      </c>
      <c r="Q9" s="40">
        <f>IFERROR(SUMIFS(D_D[INV],D_D[MT],2,D_D[CAT],TA_25,D_D[EP],-1, D_D[LOC],$A9),0)</f>
        <v>0</v>
      </c>
      <c r="R9" s="40">
        <f>IFERROR(SUMIFS(D_D[INV],D_D[MT],2,D_D[CAT],TA_26,D_D[EP],-1, D_D[LOC],$A9),0)</f>
        <v>29</v>
      </c>
      <c r="S9" s="40">
        <f>IFERROR(SUMIFS(D_D[INV],D_D[MT],7,D_D[CAT],2,D_D[EP],TA_20, D_D[LOC],$A9),0)</f>
        <v>3708</v>
      </c>
      <c r="T9" s="7"/>
    </row>
    <row r="10" spans="1:20" x14ac:dyDescent="0.2">
      <c r="A10" s="24" t="s">
        <v>109</v>
      </c>
      <c r="B10" s="97" t="s">
        <v>29</v>
      </c>
      <c r="C10" s="43">
        <f>IFERROR(SUMIFS(D_D[INV],D_D[MT],1,D_D[CAT],TA_20,D_D[EP],-1, D_D[LOC],$A10),0)</f>
        <v>144</v>
      </c>
      <c r="D10" s="39">
        <f>IFERROR(SUMIFS(D_D[ADP],D_D[MT],1,D_D[CAT],D$1,D_D[EP],-1, D_D[LOC],$A10),0)</f>
        <v>214.85</v>
      </c>
      <c r="E10" s="37">
        <f>IFERROR(SUMIFS(D_D[INV],D_D[MT],2,D_D[CAT],TA_21,D_D[EP],-1, D_D[LOC],$A10),0)</f>
        <v>1291</v>
      </c>
      <c r="F10" s="36">
        <f>IFERROR(SUMIFS(D_D[BL],D_D[MT],2,D_D[CAT],TA_21,D_D[EP],-1, D_D[LOC],$A10),0)</f>
        <v>417</v>
      </c>
      <c r="G10" s="48">
        <f t="shared" ref="G10:G30" si="8">IFERROR(F10/E10,"0%")</f>
        <v>0.32300542215336947</v>
      </c>
      <c r="H10" s="35">
        <f>IFERROR(SUMIFS(D_D[INV],D_D[MT],2,D_D[CAT],TA_22,D_D[EP],-1, D_D[LOC],$A10),0)</f>
        <v>801</v>
      </c>
      <c r="I10" s="36">
        <f>IFERROR(SUMIFS(D_D[BL],D_D[MT],2,D_D[CAT],TA_22,D_D[EP],-1, D_D[LOC],$A10),0)</f>
        <v>438</v>
      </c>
      <c r="J10" s="48">
        <f t="shared" ref="J10:J30" si="9">IFERROR(I10/H10,"0%")</f>
        <v>0.54681647940074907</v>
      </c>
      <c r="K10" s="41">
        <f>IFERROR(SUMIFS(D_D[INV],D_D[MT],2,D_D[CAT],TA_23,D_D[EP],-1, D_D[LOC],$A10),0)</f>
        <v>22</v>
      </c>
      <c r="L10" s="42">
        <f>IFERROR(SUMIFS(D_D[BL],D_D[MT],2,D_D[CAT],TA_23,D_D[EP],-1, D_D[LOC],$A10),0)</f>
        <v>16</v>
      </c>
      <c r="M10" s="48">
        <f t="shared" ref="M10:M30" si="10">IFERROR(L10/K10,"0%")</f>
        <v>0.72727272727272729</v>
      </c>
      <c r="N10" s="41">
        <f>IFERROR(SUMIFS(D_D[INV],D_D[MT],2,D_D[CAT],TA_24,D_D[EP],-1, D_D[LOC],$A10),0)</f>
        <v>214</v>
      </c>
      <c r="O10" s="42">
        <f>IFERROR(SUMIFS(D_D[BL],D_D[MT],2,D_D[CAT],TA_24,D_D[EP],-1, D_D[LOC],$A10),0)</f>
        <v>139</v>
      </c>
      <c r="P10" s="48">
        <f t="shared" ref="P10:P30" si="11">IFERROR(O10/N10,"0%")</f>
        <v>0.64953271028037385</v>
      </c>
      <c r="Q10" s="40">
        <f>IFERROR(SUMIFS(D_D[INV],D_D[MT],2,D_D[CAT],TA_25,D_D[EP],-1, D_D[LOC],$A10),0)</f>
        <v>0</v>
      </c>
      <c r="R10" s="40">
        <f>IFERROR(SUMIFS(D_D[INV],D_D[MT],2,D_D[CAT],TA_26,D_D[EP],-1, D_D[LOC],$A10),0)</f>
        <v>14</v>
      </c>
      <c r="S10" s="40">
        <f>IFERROR(SUMIFS(D_D[INV],D_D[MT],7,D_D[CAT],2,D_D[EP],TA_20, D_D[LOC],$A10),0)</f>
        <v>3681</v>
      </c>
      <c r="T10" s="7"/>
    </row>
    <row r="11" spans="1:20" x14ac:dyDescent="0.2">
      <c r="A11" s="24" t="s">
        <v>112</v>
      </c>
      <c r="B11" s="97" t="s">
        <v>20</v>
      </c>
      <c r="C11" s="43">
        <f>IFERROR(SUMIFS(D_D[INV],D_D[MT],1,D_D[CAT],TA_20,D_D[EP],-1, D_D[LOC],$A11),0)</f>
        <v>346</v>
      </c>
      <c r="D11" s="39">
        <f>IFERROR(SUMIFS(D_D[ADP],D_D[MT],1,D_D[CAT],D$1,D_D[EP],-1, D_D[LOC],$A11),0)</f>
        <v>95.16</v>
      </c>
      <c r="E11" s="37">
        <f>IFERROR(SUMIFS(D_D[INV],D_D[MT],2,D_D[CAT],TA_21,D_D[EP],-1, D_D[LOC],$A11),0)</f>
        <v>2269</v>
      </c>
      <c r="F11" s="36">
        <f>IFERROR(SUMIFS(D_D[BL],D_D[MT],2,D_D[CAT],TA_21,D_D[EP],-1, D_D[LOC],$A11),0)</f>
        <v>448</v>
      </c>
      <c r="G11" s="48">
        <f t="shared" si="8"/>
        <v>0.19744380784486559</v>
      </c>
      <c r="H11" s="35">
        <f>IFERROR(SUMIFS(D_D[INV],D_D[MT],2,D_D[CAT],TA_22,D_D[EP],-1, D_D[LOC],$A11),0)</f>
        <v>1273</v>
      </c>
      <c r="I11" s="36">
        <f>IFERROR(SUMIFS(D_D[BL],D_D[MT],2,D_D[CAT],TA_22,D_D[EP],-1, D_D[LOC],$A11),0)</f>
        <v>586</v>
      </c>
      <c r="J11" s="48">
        <f t="shared" si="9"/>
        <v>0.46032992930086408</v>
      </c>
      <c r="K11" s="41">
        <f>IFERROR(SUMIFS(D_D[INV],D_D[MT],2,D_D[CAT],TA_23,D_D[EP],-1, D_D[LOC],$A11),0)</f>
        <v>41</v>
      </c>
      <c r="L11" s="42">
        <f>IFERROR(SUMIFS(D_D[BL],D_D[MT],2,D_D[CAT],TA_23,D_D[EP],-1, D_D[LOC],$A11),0)</f>
        <v>23</v>
      </c>
      <c r="M11" s="48">
        <f t="shared" si="10"/>
        <v>0.56097560975609762</v>
      </c>
      <c r="N11" s="41">
        <f>IFERROR(SUMIFS(D_D[INV],D_D[MT],2,D_D[CAT],TA_24,D_D[EP],-1, D_D[LOC],$A11),0)</f>
        <v>435</v>
      </c>
      <c r="O11" s="42">
        <f>IFERROR(SUMIFS(D_D[BL],D_D[MT],2,D_D[CAT],TA_24,D_D[EP],-1, D_D[LOC],$A11),0)</f>
        <v>168</v>
      </c>
      <c r="P11" s="48">
        <f t="shared" si="11"/>
        <v>0.38620689655172413</v>
      </c>
      <c r="Q11" s="40">
        <f>IFERROR(SUMIFS(D_D[INV],D_D[MT],2,D_D[CAT],TA_25,D_D[EP],-1, D_D[LOC],$A11),0)</f>
        <v>0</v>
      </c>
      <c r="R11" s="40">
        <f>IFERROR(SUMIFS(D_D[INV],D_D[MT],2,D_D[CAT],TA_26,D_D[EP],-1, D_D[LOC],$A11),0)</f>
        <v>4</v>
      </c>
      <c r="S11" s="40">
        <f>IFERROR(SUMIFS(D_D[INV],D_D[MT],7,D_D[CAT],2,D_D[EP],TA_20, D_D[LOC],$A11),0)</f>
        <v>2590</v>
      </c>
      <c r="T11" s="7"/>
    </row>
    <row r="12" spans="1:20" x14ac:dyDescent="0.2">
      <c r="A12" s="24" t="s">
        <v>128</v>
      </c>
      <c r="B12" s="97" t="s">
        <v>30</v>
      </c>
      <c r="C12" s="43">
        <f>IFERROR(SUMIFS(D_D[INV],D_D[MT],1,D_D[CAT],TA_20,D_D[EP],-1, D_D[LOC],$A12),0)</f>
        <v>589</v>
      </c>
      <c r="D12" s="39">
        <f>IFERROR(SUMIFS(D_D[ADP],D_D[MT],1,D_D[CAT],D$1,D_D[EP],-1, D_D[LOC],$A12),0)</f>
        <v>91.61</v>
      </c>
      <c r="E12" s="37">
        <f>IFERROR(SUMIFS(D_D[INV],D_D[MT],2,D_D[CAT],TA_21,D_D[EP],-1, D_D[LOC],$A12),0)</f>
        <v>4482</v>
      </c>
      <c r="F12" s="36">
        <f>IFERROR(SUMIFS(D_D[BL],D_D[MT],2,D_D[CAT],TA_21,D_D[EP],-1, D_D[LOC],$A12),0)</f>
        <v>1225</v>
      </c>
      <c r="G12" s="48">
        <f t="shared" si="8"/>
        <v>0.27331548415885765</v>
      </c>
      <c r="H12" s="35">
        <f>IFERROR(SUMIFS(D_D[INV],D_D[MT],2,D_D[CAT],TA_22,D_D[EP],-1, D_D[LOC],$A12),0)</f>
        <v>1416</v>
      </c>
      <c r="I12" s="36">
        <f>IFERROR(SUMIFS(D_D[BL],D_D[MT],2,D_D[CAT],TA_22,D_D[EP],-1, D_D[LOC],$A12),0)</f>
        <v>553</v>
      </c>
      <c r="J12" s="48">
        <f t="shared" si="9"/>
        <v>0.3905367231638418</v>
      </c>
      <c r="K12" s="41">
        <f>IFERROR(SUMIFS(D_D[INV],D_D[MT],2,D_D[CAT],TA_23,D_D[EP],-1, D_D[LOC],$A12),0)</f>
        <v>57</v>
      </c>
      <c r="L12" s="42">
        <f>IFERROR(SUMIFS(D_D[BL],D_D[MT],2,D_D[CAT],TA_23,D_D[EP],-1, D_D[LOC],$A12),0)</f>
        <v>31</v>
      </c>
      <c r="M12" s="48">
        <f t="shared" si="10"/>
        <v>0.54385964912280704</v>
      </c>
      <c r="N12" s="41">
        <f>IFERROR(SUMIFS(D_D[INV],D_D[MT],2,D_D[CAT],TA_24,D_D[EP],-1, D_D[LOC],$A12),0)</f>
        <v>616</v>
      </c>
      <c r="O12" s="42">
        <f>IFERROR(SUMIFS(D_D[BL],D_D[MT],2,D_D[CAT],TA_24,D_D[EP],-1, D_D[LOC],$A12),0)</f>
        <v>302</v>
      </c>
      <c r="P12" s="48">
        <f t="shared" si="11"/>
        <v>0.49025974025974028</v>
      </c>
      <c r="Q12" s="40">
        <f>IFERROR(SUMIFS(D_D[INV],D_D[MT],2,D_D[CAT],TA_25,D_D[EP],-1, D_D[LOC],$A12),0)</f>
        <v>0</v>
      </c>
      <c r="R12" s="40">
        <f>IFERROR(SUMIFS(D_D[INV],D_D[MT],2,D_D[CAT],TA_26,D_D[EP],-1, D_D[LOC],$A12),0)</f>
        <v>50</v>
      </c>
      <c r="S12" s="40">
        <f>IFERROR(SUMIFS(D_D[INV],D_D[MT],7,D_D[CAT],2,D_D[EP],TA_20, D_D[LOC],$A12),0)</f>
        <v>4170</v>
      </c>
      <c r="T12" s="7"/>
    </row>
    <row r="13" spans="1:20" x14ac:dyDescent="0.2">
      <c r="A13" s="24" t="s">
        <v>125</v>
      </c>
      <c r="B13" s="97" t="s">
        <v>31</v>
      </c>
      <c r="C13" s="43">
        <f>IFERROR(SUMIFS(D_D[INV],D_D[MT],1,D_D[CAT],TA_20,D_D[EP],-1, D_D[LOC],$A13),0)</f>
        <v>1761</v>
      </c>
      <c r="D13" s="39">
        <f>IFERROR(SUMIFS(D_D[ADP],D_D[MT],1,D_D[CAT],D$1,D_D[EP],-1, D_D[LOC],$A13),0)</f>
        <v>95.8</v>
      </c>
      <c r="E13" s="37">
        <f>IFERROR(SUMIFS(D_D[INV],D_D[MT],2,D_D[CAT],TA_21,D_D[EP],-1, D_D[LOC],$A13),0)</f>
        <v>11416</v>
      </c>
      <c r="F13" s="36">
        <f>IFERROR(SUMIFS(D_D[BL],D_D[MT],2,D_D[CAT],TA_21,D_D[EP],-1, D_D[LOC],$A13),0)</f>
        <v>2243</v>
      </c>
      <c r="G13" s="48">
        <f t="shared" si="8"/>
        <v>0.19647862648913805</v>
      </c>
      <c r="H13" s="35">
        <f>IFERROR(SUMIFS(D_D[INV],D_D[MT],2,D_D[CAT],TA_22,D_D[EP],-1, D_D[LOC],$A13),0)</f>
        <v>3456</v>
      </c>
      <c r="I13" s="36">
        <f>IFERROR(SUMIFS(D_D[BL],D_D[MT],2,D_D[CAT],TA_22,D_D[EP],-1, D_D[LOC],$A13),0)</f>
        <v>1095</v>
      </c>
      <c r="J13" s="48">
        <f t="shared" si="9"/>
        <v>0.31684027777777779</v>
      </c>
      <c r="K13" s="41">
        <f>IFERROR(SUMIFS(D_D[INV],D_D[MT],2,D_D[CAT],TA_23,D_D[EP],-1, D_D[LOC],$A13),0)</f>
        <v>114</v>
      </c>
      <c r="L13" s="42">
        <f>IFERROR(SUMIFS(D_D[BL],D_D[MT],2,D_D[CAT],TA_23,D_D[EP],-1, D_D[LOC],$A13),0)</f>
        <v>67</v>
      </c>
      <c r="M13" s="48">
        <f t="shared" si="10"/>
        <v>0.58771929824561409</v>
      </c>
      <c r="N13" s="41">
        <f>IFERROR(SUMIFS(D_D[INV],D_D[MT],2,D_D[CAT],TA_24,D_D[EP],-1, D_D[LOC],$A13),0)</f>
        <v>2271</v>
      </c>
      <c r="O13" s="42">
        <f>IFERROR(SUMIFS(D_D[BL],D_D[MT],2,D_D[CAT],TA_24,D_D[EP],-1, D_D[LOC],$A13),0)</f>
        <v>650</v>
      </c>
      <c r="P13" s="48">
        <f t="shared" si="11"/>
        <v>0.2862175253192426</v>
      </c>
      <c r="Q13" s="40">
        <f>IFERROR(SUMIFS(D_D[INV],D_D[MT],2,D_D[CAT],TA_25,D_D[EP],-1, D_D[LOC],$A13),0)</f>
        <v>1</v>
      </c>
      <c r="R13" s="40">
        <f>IFERROR(SUMIFS(D_D[INV],D_D[MT],2,D_D[CAT],TA_26,D_D[EP],-1, D_D[LOC],$A13),0)</f>
        <v>90</v>
      </c>
      <c r="S13" s="40">
        <f>IFERROR(SUMIFS(D_D[INV],D_D[MT],7,D_D[CAT],2,D_D[EP],TA_20, D_D[LOC],$A13),0)</f>
        <v>9197</v>
      </c>
      <c r="T13" s="7"/>
    </row>
    <row r="14" spans="1:20" x14ac:dyDescent="0.2">
      <c r="A14" s="24" t="s">
        <v>129</v>
      </c>
      <c r="B14" s="97" t="s">
        <v>35</v>
      </c>
      <c r="C14" s="43">
        <f>IFERROR(SUMIFS(D_D[INV],D_D[MT],1,D_D[CAT],TA_20,D_D[EP],-1, D_D[LOC],$A14),0)</f>
        <v>2004</v>
      </c>
      <c r="D14" s="39">
        <f>IFERROR(SUMIFS(D_D[ADP],D_D[MT],1,D_D[CAT],D$1,D_D[EP],-1, D_D[LOC],$A14),0)</f>
        <v>77.64</v>
      </c>
      <c r="E14" s="37">
        <f>IFERROR(SUMIFS(D_D[INV],D_D[MT],2,D_D[CAT],TA_21,D_D[EP],-1, D_D[LOC],$A14),0)</f>
        <v>6244</v>
      </c>
      <c r="F14" s="36">
        <f>IFERROR(SUMIFS(D_D[BL],D_D[MT],2,D_D[CAT],TA_21,D_D[EP],-1, D_D[LOC],$A14),0)</f>
        <v>1394</v>
      </c>
      <c r="G14" s="48">
        <f t="shared" si="8"/>
        <v>0.22325432415118512</v>
      </c>
      <c r="H14" s="35">
        <f>IFERROR(SUMIFS(D_D[INV],D_D[MT],2,D_D[CAT],TA_22,D_D[EP],-1, D_D[LOC],$A14),0)</f>
        <v>4373</v>
      </c>
      <c r="I14" s="36">
        <f>IFERROR(SUMIFS(D_D[BL],D_D[MT],2,D_D[CAT],TA_22,D_D[EP],-1, D_D[LOC],$A14),0)</f>
        <v>1046</v>
      </c>
      <c r="J14" s="48">
        <f t="shared" si="9"/>
        <v>0.23919506059913104</v>
      </c>
      <c r="K14" s="41">
        <f>IFERROR(SUMIFS(D_D[INV],D_D[MT],2,D_D[CAT],TA_23,D_D[EP],-1, D_D[LOC],$A14),0)</f>
        <v>87</v>
      </c>
      <c r="L14" s="42">
        <f>IFERROR(SUMIFS(D_D[BL],D_D[MT],2,D_D[CAT],TA_23,D_D[EP],-1, D_D[LOC],$A14),0)</f>
        <v>67</v>
      </c>
      <c r="M14" s="48">
        <f t="shared" si="10"/>
        <v>0.77011494252873558</v>
      </c>
      <c r="N14" s="41">
        <f>IFERROR(SUMIFS(D_D[INV],D_D[MT],2,D_D[CAT],TA_24,D_D[EP],-1, D_D[LOC],$A14),0)</f>
        <v>722</v>
      </c>
      <c r="O14" s="42">
        <f>IFERROR(SUMIFS(D_D[BL],D_D[MT],2,D_D[CAT],TA_24,D_D[EP],-1, D_D[LOC],$A14),0)</f>
        <v>406</v>
      </c>
      <c r="P14" s="48">
        <f t="shared" si="11"/>
        <v>0.56232686980609414</v>
      </c>
      <c r="Q14" s="40">
        <f>IFERROR(SUMIFS(D_D[INV],D_D[MT],2,D_D[CAT],TA_25,D_D[EP],-1, D_D[LOC],$A14),0)</f>
        <v>2</v>
      </c>
      <c r="R14" s="40">
        <f>IFERROR(SUMIFS(D_D[INV],D_D[MT],2,D_D[CAT],TA_26,D_D[EP],-1, D_D[LOC],$A14),0)</f>
        <v>39</v>
      </c>
      <c r="S14" s="40">
        <f>IFERROR(SUMIFS(D_D[INV],D_D[MT],7,D_D[CAT],2,D_D[EP],TA_20, D_D[LOC],$A14),0)</f>
        <v>5693</v>
      </c>
      <c r="T14" s="7"/>
    </row>
    <row r="15" spans="1:20" x14ac:dyDescent="0.2">
      <c r="A15" s="24" t="s">
        <v>113</v>
      </c>
      <c r="B15" s="97" t="s">
        <v>37</v>
      </c>
      <c r="C15" s="43">
        <f>IFERROR(SUMIFS(D_D[INV],D_D[MT],1,D_D[CAT],TA_20,D_D[EP],-1, D_D[LOC],$A15),0)</f>
        <v>130</v>
      </c>
      <c r="D15" s="39">
        <f>IFERROR(SUMIFS(D_D[ADP],D_D[MT],1,D_D[CAT],D$1,D_D[EP],-1, D_D[LOC],$A15),0)</f>
        <v>127.95</v>
      </c>
      <c r="E15" s="37">
        <f>IFERROR(SUMIFS(D_D[INV],D_D[MT],2,D_D[CAT],TA_21,D_D[EP],-1, D_D[LOC],$A15),0)</f>
        <v>874</v>
      </c>
      <c r="F15" s="36">
        <f>IFERROR(SUMIFS(D_D[BL],D_D[MT],2,D_D[CAT],TA_21,D_D[EP],-1, D_D[LOC],$A15),0)</f>
        <v>187</v>
      </c>
      <c r="G15" s="48">
        <f t="shared" si="8"/>
        <v>0.21395881006864989</v>
      </c>
      <c r="H15" s="35">
        <f>IFERROR(SUMIFS(D_D[INV],D_D[MT],2,D_D[CAT],TA_22,D_D[EP],-1, D_D[LOC],$A15),0)</f>
        <v>1107</v>
      </c>
      <c r="I15" s="36">
        <f>IFERROR(SUMIFS(D_D[BL],D_D[MT],2,D_D[CAT],TA_22,D_D[EP],-1, D_D[LOC],$A15),0)</f>
        <v>612</v>
      </c>
      <c r="J15" s="48">
        <f t="shared" si="9"/>
        <v>0.55284552845528456</v>
      </c>
      <c r="K15" s="41">
        <f>IFERROR(SUMIFS(D_D[INV],D_D[MT],2,D_D[CAT],TA_23,D_D[EP],-1, D_D[LOC],$A15),0)</f>
        <v>30</v>
      </c>
      <c r="L15" s="42">
        <f>IFERROR(SUMIFS(D_D[BL],D_D[MT],2,D_D[CAT],TA_23,D_D[EP],-1, D_D[LOC],$A15),0)</f>
        <v>21</v>
      </c>
      <c r="M15" s="48">
        <f t="shared" si="10"/>
        <v>0.7</v>
      </c>
      <c r="N15" s="41">
        <f>IFERROR(SUMIFS(D_D[INV],D_D[MT],2,D_D[CAT],TA_24,D_D[EP],-1, D_D[LOC],$A15),0)</f>
        <v>288</v>
      </c>
      <c r="O15" s="42">
        <f>IFERROR(SUMIFS(D_D[BL],D_D[MT],2,D_D[CAT],TA_24,D_D[EP],-1, D_D[LOC],$A15),0)</f>
        <v>161</v>
      </c>
      <c r="P15" s="48">
        <f t="shared" si="11"/>
        <v>0.55902777777777779</v>
      </c>
      <c r="Q15" s="40">
        <f>IFERROR(SUMIFS(D_D[INV],D_D[MT],2,D_D[CAT],TA_25,D_D[EP],-1, D_D[LOC],$A15),0)</f>
        <v>0</v>
      </c>
      <c r="R15" s="40">
        <f>IFERROR(SUMIFS(D_D[INV],D_D[MT],2,D_D[CAT],TA_26,D_D[EP],-1, D_D[LOC],$A15),0)</f>
        <v>2</v>
      </c>
      <c r="S15" s="40">
        <f>IFERROR(SUMIFS(D_D[INV],D_D[MT],7,D_D[CAT],2,D_D[EP],TA_20, D_D[LOC],$A15),0)</f>
        <v>1835</v>
      </c>
      <c r="T15" s="7"/>
    </row>
    <row r="16" spans="1:20" x14ac:dyDescent="0.2">
      <c r="A16" s="24" t="s">
        <v>126</v>
      </c>
      <c r="B16" s="97" t="s">
        <v>41</v>
      </c>
      <c r="C16" s="43">
        <f>IFERROR(SUMIFS(D_D[INV],D_D[MT],1,D_D[CAT],TA_20,D_D[EP],-1, D_D[LOC],$A16),0)</f>
        <v>2352</v>
      </c>
      <c r="D16" s="39">
        <f>IFERROR(SUMIFS(D_D[ADP],D_D[MT],1,D_D[CAT],D$1,D_D[EP],-1, D_D[LOC],$A16),0)</f>
        <v>242.86</v>
      </c>
      <c r="E16" s="37">
        <f>IFERROR(SUMIFS(D_D[INV],D_D[MT],2,D_D[CAT],TA_21,D_D[EP],-1, D_D[LOC],$A16),0)</f>
        <v>5076</v>
      </c>
      <c r="F16" s="36">
        <f>IFERROR(SUMIFS(D_D[BL],D_D[MT],2,D_D[CAT],TA_21,D_D[EP],-1, D_D[LOC],$A16),0)</f>
        <v>1077</v>
      </c>
      <c r="G16" s="48">
        <f t="shared" si="8"/>
        <v>0.21217494089834515</v>
      </c>
      <c r="H16" s="35">
        <f>IFERROR(SUMIFS(D_D[INV],D_D[MT],2,D_D[CAT],TA_22,D_D[EP],-1, D_D[LOC],$A16),0)</f>
        <v>3591</v>
      </c>
      <c r="I16" s="36">
        <f>IFERROR(SUMIFS(D_D[BL],D_D[MT],2,D_D[CAT],TA_22,D_D[EP],-1, D_D[LOC],$A16),0)</f>
        <v>1668</v>
      </c>
      <c r="J16" s="48">
        <f t="shared" si="9"/>
        <v>0.46449456975772763</v>
      </c>
      <c r="K16" s="41">
        <f>IFERROR(SUMIFS(D_D[INV],D_D[MT],2,D_D[CAT],TA_23,D_D[EP],-1, D_D[LOC],$A16),0)</f>
        <v>255</v>
      </c>
      <c r="L16" s="42">
        <f>IFERROR(SUMIFS(D_D[BL],D_D[MT],2,D_D[CAT],TA_23,D_D[EP],-1, D_D[LOC],$A16),0)</f>
        <v>218</v>
      </c>
      <c r="M16" s="48">
        <f t="shared" si="10"/>
        <v>0.85490196078431369</v>
      </c>
      <c r="N16" s="41">
        <f>IFERROR(SUMIFS(D_D[INV],D_D[MT],2,D_D[CAT],TA_24,D_D[EP],-1, D_D[LOC],$A16),0)</f>
        <v>1281</v>
      </c>
      <c r="O16" s="42">
        <f>IFERROR(SUMIFS(D_D[BL],D_D[MT],2,D_D[CAT],TA_24,D_D[EP],-1, D_D[LOC],$A16),0)</f>
        <v>503</v>
      </c>
      <c r="P16" s="48">
        <f t="shared" si="11"/>
        <v>0.39266198282591724</v>
      </c>
      <c r="Q16" s="40">
        <f>IFERROR(SUMIFS(D_D[INV],D_D[MT],2,D_D[CAT],TA_25,D_D[EP],-1, D_D[LOC],$A16),0)</f>
        <v>0</v>
      </c>
      <c r="R16" s="40">
        <f>IFERROR(SUMIFS(D_D[INV],D_D[MT],2,D_D[CAT],TA_26,D_D[EP],-1, D_D[LOC],$A16),0)</f>
        <v>115</v>
      </c>
      <c r="S16" s="40">
        <f>IFERROR(SUMIFS(D_D[INV],D_D[MT],7,D_D[CAT],2,D_D[EP],TA_20, D_D[LOC],$A16),0)</f>
        <v>4016</v>
      </c>
      <c r="T16" s="7"/>
    </row>
    <row r="17" spans="1:20" x14ac:dyDescent="0.2">
      <c r="A17" s="24" t="s">
        <v>151</v>
      </c>
      <c r="B17" s="97" t="s">
        <v>47</v>
      </c>
      <c r="C17" s="43">
        <f>IFERROR(SUMIFS(D_D[INV],D_D[MT],1,D_D[CAT],TA_20,D_D[EP],-1, D_D[LOC],$A17),0)</f>
        <v>147</v>
      </c>
      <c r="D17" s="39">
        <f>IFERROR(SUMIFS(D_D[ADP],D_D[MT],1,D_D[CAT],D$1,D_D[EP],-1, D_D[LOC],$A17),0)</f>
        <v>99.41</v>
      </c>
      <c r="E17" s="37">
        <f>IFERROR(SUMIFS(D_D[INV],D_D[MT],2,D_D[CAT],TA_21,D_D[EP],-1, D_D[LOC],$A17),0)</f>
        <v>633</v>
      </c>
      <c r="F17" s="36">
        <f>IFERROR(SUMIFS(D_D[BL],D_D[MT],2,D_D[CAT],TA_21,D_D[EP],-1, D_D[LOC],$A17),0)</f>
        <v>189</v>
      </c>
      <c r="G17" s="48">
        <f t="shared" si="8"/>
        <v>0.29857819905213268</v>
      </c>
      <c r="H17" s="35">
        <f>IFERROR(SUMIFS(D_D[INV],D_D[MT],2,D_D[CAT],TA_22,D_D[EP],-1, D_D[LOC],$A17),0)</f>
        <v>514</v>
      </c>
      <c r="I17" s="36">
        <f>IFERROR(SUMIFS(D_D[BL],D_D[MT],2,D_D[CAT],TA_22,D_D[EP],-1, D_D[LOC],$A17),0)</f>
        <v>291</v>
      </c>
      <c r="J17" s="48">
        <f t="shared" si="9"/>
        <v>0.56614785992217898</v>
      </c>
      <c r="K17" s="41">
        <f>IFERROR(SUMIFS(D_D[INV],D_D[MT],2,D_D[CAT],TA_23,D_D[EP],-1, D_D[LOC],$A17),0)</f>
        <v>5</v>
      </c>
      <c r="L17" s="42">
        <f>IFERROR(SUMIFS(D_D[BL],D_D[MT],2,D_D[CAT],TA_23,D_D[EP],-1, D_D[LOC],$A17),0)</f>
        <v>2</v>
      </c>
      <c r="M17" s="48">
        <f t="shared" si="10"/>
        <v>0.4</v>
      </c>
      <c r="N17" s="41">
        <f>IFERROR(SUMIFS(D_D[INV],D_D[MT],2,D_D[CAT],TA_24,D_D[EP],-1, D_D[LOC],$A17),0)</f>
        <v>145</v>
      </c>
      <c r="O17" s="42">
        <f>IFERROR(SUMIFS(D_D[BL],D_D[MT],2,D_D[CAT],TA_24,D_D[EP],-1, D_D[LOC],$A17),0)</f>
        <v>64</v>
      </c>
      <c r="P17" s="48">
        <f t="shared" si="11"/>
        <v>0.44137931034482758</v>
      </c>
      <c r="Q17" s="40">
        <f>IFERROR(SUMIFS(D_D[INV],D_D[MT],2,D_D[CAT],TA_25,D_D[EP],-1, D_D[LOC],$A17),0)</f>
        <v>0</v>
      </c>
      <c r="R17" s="40">
        <f>IFERROR(SUMIFS(D_D[INV],D_D[MT],2,D_D[CAT],TA_26,D_D[EP],-1, D_D[LOC],$A17),0)</f>
        <v>1</v>
      </c>
      <c r="S17" s="40">
        <f>IFERROR(SUMIFS(D_D[INV],D_D[MT],7,D_D[CAT],2,D_D[EP],TA_20, D_D[LOC],$A17),0)</f>
        <v>1024</v>
      </c>
      <c r="T17" s="7"/>
    </row>
    <row r="18" spans="1:20" x14ac:dyDescent="0.2">
      <c r="A18" s="24" t="s">
        <v>130</v>
      </c>
      <c r="B18" s="97" t="s">
        <v>49</v>
      </c>
      <c r="C18" s="43">
        <f>IFERROR(SUMIFS(D_D[INV],D_D[MT],1,D_D[CAT],TA_20,D_D[EP],-1, D_D[LOC],$A18),0)</f>
        <v>8009</v>
      </c>
      <c r="D18" s="39">
        <f>IFERROR(SUMIFS(D_D[ADP],D_D[MT],1,D_D[CAT],D$1,D_D[EP],-1, D_D[LOC],$A18),0)</f>
        <v>97.3</v>
      </c>
      <c r="E18" s="37">
        <f>IFERROR(SUMIFS(D_D[INV],D_D[MT],2,D_D[CAT],TA_21,D_D[EP],-1, D_D[LOC],$A18),0)</f>
        <v>13196</v>
      </c>
      <c r="F18" s="36">
        <f>IFERROR(SUMIFS(D_D[BL],D_D[MT],2,D_D[CAT],TA_21,D_D[EP],-1, D_D[LOC],$A18),0)</f>
        <v>2682</v>
      </c>
      <c r="G18" s="48">
        <f t="shared" si="8"/>
        <v>0.20324340709305849</v>
      </c>
      <c r="H18" s="35">
        <f>IFERROR(SUMIFS(D_D[INV],D_D[MT],2,D_D[CAT],TA_22,D_D[EP],-1, D_D[LOC],$A18),0)</f>
        <v>22063</v>
      </c>
      <c r="I18" s="36">
        <f>IFERROR(SUMIFS(D_D[BL],D_D[MT],2,D_D[CAT],TA_22,D_D[EP],-1, D_D[LOC],$A18),0)</f>
        <v>12190</v>
      </c>
      <c r="J18" s="48">
        <f t="shared" si="9"/>
        <v>0.55250872501473058</v>
      </c>
      <c r="K18" s="41">
        <f>IFERROR(SUMIFS(D_D[INV],D_D[MT],2,D_D[CAT],TA_23,D_D[EP],-1, D_D[LOC],$A18),0)</f>
        <v>174</v>
      </c>
      <c r="L18" s="42">
        <f>IFERROR(SUMIFS(D_D[BL],D_D[MT],2,D_D[CAT],TA_23,D_D[EP],-1, D_D[LOC],$A18),0)</f>
        <v>111</v>
      </c>
      <c r="M18" s="48">
        <f t="shared" si="10"/>
        <v>0.63793103448275867</v>
      </c>
      <c r="N18" s="41">
        <f>IFERROR(SUMIFS(D_D[INV],D_D[MT],2,D_D[CAT],TA_24,D_D[EP],-1, D_D[LOC],$A18),0)</f>
        <v>3125</v>
      </c>
      <c r="O18" s="42">
        <f>IFERROR(SUMIFS(D_D[BL],D_D[MT],2,D_D[CAT],TA_24,D_D[EP],-1, D_D[LOC],$A18),0)</f>
        <v>1039</v>
      </c>
      <c r="P18" s="48">
        <f t="shared" si="11"/>
        <v>0.33248</v>
      </c>
      <c r="Q18" s="40">
        <f>IFERROR(SUMIFS(D_D[INV],D_D[MT],2,D_D[CAT],TA_25,D_D[EP],-1, D_D[LOC],$A18),0)</f>
        <v>10765</v>
      </c>
      <c r="R18" s="40">
        <f>IFERROR(SUMIFS(D_D[INV],D_D[MT],2,D_D[CAT],TA_26,D_D[EP],-1, D_D[LOC],$A18),0)</f>
        <v>0</v>
      </c>
      <c r="S18" s="40">
        <f>IFERROR(SUMIFS(D_D[INV],D_D[MT],7,D_D[CAT],2,D_D[EP],TA_20, D_D[LOC],$A18),0)</f>
        <v>3138</v>
      </c>
      <c r="T18" s="7"/>
    </row>
    <row r="19" spans="1:20" x14ac:dyDescent="0.2">
      <c r="A19" s="24" t="s">
        <v>111</v>
      </c>
      <c r="B19" s="97" t="s">
        <v>53</v>
      </c>
      <c r="C19" s="43">
        <f>IFERROR(SUMIFS(D_D[INV],D_D[MT],1,D_D[CAT],TA_20,D_D[EP],-1, D_D[LOC],$A19),0)</f>
        <v>427</v>
      </c>
      <c r="D19" s="39">
        <f>IFERROR(SUMIFS(D_D[ADP],D_D[MT],1,D_D[CAT],D$1,D_D[EP],-1, D_D[LOC],$A19),0)</f>
        <v>108.58</v>
      </c>
      <c r="E19" s="37">
        <f>IFERROR(SUMIFS(D_D[INV],D_D[MT],2,D_D[CAT],TA_21,D_D[EP],-1, D_D[LOC],$A19),0)</f>
        <v>2607</v>
      </c>
      <c r="F19" s="36">
        <f>IFERROR(SUMIFS(D_D[BL],D_D[MT],2,D_D[CAT],TA_21,D_D[EP],-1, D_D[LOC],$A19),0)</f>
        <v>930</v>
      </c>
      <c r="G19" s="48">
        <f t="shared" si="8"/>
        <v>0.35673187571921749</v>
      </c>
      <c r="H19" s="35">
        <f>IFERROR(SUMIFS(D_D[INV],D_D[MT],2,D_D[CAT],TA_22,D_D[EP],-1, D_D[LOC],$A19),0)</f>
        <v>1312</v>
      </c>
      <c r="I19" s="36">
        <f>IFERROR(SUMIFS(D_D[BL],D_D[MT],2,D_D[CAT],TA_22,D_D[EP],-1, D_D[LOC],$A19),0)</f>
        <v>553</v>
      </c>
      <c r="J19" s="48">
        <f t="shared" si="9"/>
        <v>0.4214939024390244</v>
      </c>
      <c r="K19" s="41">
        <f>IFERROR(SUMIFS(D_D[INV],D_D[MT],2,D_D[CAT],TA_23,D_D[EP],-1, D_D[LOC],$A19),0)</f>
        <v>17</v>
      </c>
      <c r="L19" s="42">
        <f>IFERROR(SUMIFS(D_D[BL],D_D[MT],2,D_D[CAT],TA_23,D_D[EP],-1, D_D[LOC],$A19),0)</f>
        <v>9</v>
      </c>
      <c r="M19" s="48">
        <f t="shared" si="10"/>
        <v>0.52941176470588236</v>
      </c>
      <c r="N19" s="41">
        <f>IFERROR(SUMIFS(D_D[INV],D_D[MT],2,D_D[CAT],TA_24,D_D[EP],-1, D_D[LOC],$A19),0)</f>
        <v>714</v>
      </c>
      <c r="O19" s="42">
        <f>IFERROR(SUMIFS(D_D[BL],D_D[MT],2,D_D[CAT],TA_24,D_D[EP],-1, D_D[LOC],$A19),0)</f>
        <v>253</v>
      </c>
      <c r="P19" s="48">
        <f t="shared" si="11"/>
        <v>0.35434173669467789</v>
      </c>
      <c r="Q19" s="40">
        <f>IFERROR(SUMIFS(D_D[INV],D_D[MT],2,D_D[CAT],TA_25,D_D[EP],-1, D_D[LOC],$A19),0)</f>
        <v>5</v>
      </c>
      <c r="R19" s="40">
        <f>IFERROR(SUMIFS(D_D[INV],D_D[MT],2,D_D[CAT],TA_26,D_D[EP],-1, D_D[LOC],$A19),0)</f>
        <v>2</v>
      </c>
      <c r="S19" s="40">
        <f>IFERROR(SUMIFS(D_D[INV],D_D[MT],7,D_D[CAT],2,D_D[EP],TA_20, D_D[LOC],$A19),0)</f>
        <v>4345</v>
      </c>
      <c r="T19" s="7"/>
    </row>
    <row r="20" spans="1:20" x14ac:dyDescent="0.2">
      <c r="A20" s="24" t="s">
        <v>114</v>
      </c>
      <c r="B20" s="97" t="s">
        <v>54</v>
      </c>
      <c r="C20" s="43">
        <f>IFERROR(SUMIFS(D_D[INV],D_D[MT],1,D_D[CAT],TA_20,D_D[EP],-1, D_D[LOC],$A20),0)</f>
        <v>184</v>
      </c>
      <c r="D20" s="39">
        <f>IFERROR(SUMIFS(D_D[ADP],D_D[MT],1,D_D[CAT],D$1,D_D[EP],-1, D_D[LOC],$A20),0)</f>
        <v>80.760000000000005</v>
      </c>
      <c r="E20" s="37">
        <f>IFERROR(SUMIFS(D_D[INV],D_D[MT],2,D_D[CAT],TA_21,D_D[EP],-1, D_D[LOC],$A20),0)</f>
        <v>1922</v>
      </c>
      <c r="F20" s="36">
        <f>IFERROR(SUMIFS(D_D[BL],D_D[MT],2,D_D[CAT],TA_21,D_D[EP],-1, D_D[LOC],$A20),0)</f>
        <v>521</v>
      </c>
      <c r="G20" s="48">
        <f t="shared" si="8"/>
        <v>0.27107180020811655</v>
      </c>
      <c r="H20" s="35">
        <f>IFERROR(SUMIFS(D_D[INV],D_D[MT],2,D_D[CAT],TA_22,D_D[EP],-1, D_D[LOC],$A20),0)</f>
        <v>680</v>
      </c>
      <c r="I20" s="36">
        <f>IFERROR(SUMIFS(D_D[BL],D_D[MT],2,D_D[CAT],TA_22,D_D[EP],-1, D_D[LOC],$A20),0)</f>
        <v>293</v>
      </c>
      <c r="J20" s="48">
        <f t="shared" si="9"/>
        <v>0.43088235294117649</v>
      </c>
      <c r="K20" s="41">
        <f>IFERROR(SUMIFS(D_D[INV],D_D[MT],2,D_D[CAT],TA_23,D_D[EP],-1, D_D[LOC],$A20),0)</f>
        <v>12</v>
      </c>
      <c r="L20" s="42">
        <f>IFERROR(SUMIFS(D_D[BL],D_D[MT],2,D_D[CAT],TA_23,D_D[EP],-1, D_D[LOC],$A20),0)</f>
        <v>8</v>
      </c>
      <c r="M20" s="48">
        <f t="shared" si="10"/>
        <v>0.66666666666666663</v>
      </c>
      <c r="N20" s="41">
        <f>IFERROR(SUMIFS(D_D[INV],D_D[MT],2,D_D[CAT],TA_24,D_D[EP],-1, D_D[LOC],$A20),0)</f>
        <v>199</v>
      </c>
      <c r="O20" s="42">
        <f>IFERROR(SUMIFS(D_D[BL],D_D[MT],2,D_D[CAT],TA_24,D_D[EP],-1, D_D[LOC],$A20),0)</f>
        <v>109</v>
      </c>
      <c r="P20" s="48">
        <f t="shared" si="11"/>
        <v>0.54773869346733672</v>
      </c>
      <c r="Q20" s="40">
        <f>IFERROR(SUMIFS(D_D[INV],D_D[MT],2,D_D[CAT],TA_25,D_D[EP],-1, D_D[LOC],$A20),0)</f>
        <v>0</v>
      </c>
      <c r="R20" s="40">
        <f>IFERROR(SUMIFS(D_D[INV],D_D[MT],2,D_D[CAT],TA_26,D_D[EP],-1, D_D[LOC],$A20),0)</f>
        <v>6</v>
      </c>
      <c r="S20" s="40">
        <f>IFERROR(SUMIFS(D_D[INV],D_D[MT],7,D_D[CAT],2,D_D[EP],TA_20, D_D[LOC],$A20),0)</f>
        <v>3204</v>
      </c>
      <c r="T20" s="7"/>
    </row>
    <row r="21" spans="1:20" x14ac:dyDescent="0.2">
      <c r="A21" s="24" t="s">
        <v>86</v>
      </c>
      <c r="B21" s="97" t="s">
        <v>56</v>
      </c>
      <c r="C21" s="43">
        <f>IFERROR(SUMIFS(D_D[INV],D_D[MT],1,D_D[CAT],TA_20,D_D[EP],-1, D_D[LOC],$A21),0)</f>
        <v>8182</v>
      </c>
      <c r="D21" s="39">
        <f>IFERROR(SUMIFS(D_D[ADP],D_D[MT],1,D_D[CAT],D$1,D_D[EP],-1, D_D[LOC],$A21),0)</f>
        <v>99.94</v>
      </c>
      <c r="E21" s="37">
        <f>IFERROR(SUMIFS(D_D[INV],D_D[MT],2,D_D[CAT],TA_21,D_D[EP],-1, D_D[LOC],$A21),0)</f>
        <v>9912</v>
      </c>
      <c r="F21" s="36">
        <f>IFERROR(SUMIFS(D_D[BL],D_D[MT],2,D_D[CAT],TA_21,D_D[EP],-1, D_D[LOC],$A21),0)</f>
        <v>2565</v>
      </c>
      <c r="G21" s="48">
        <f t="shared" si="8"/>
        <v>0.25877723970944311</v>
      </c>
      <c r="H21" s="35">
        <f>IFERROR(SUMIFS(D_D[INV],D_D[MT],2,D_D[CAT],TA_22,D_D[EP],-1, D_D[LOC],$A21),0)</f>
        <v>19719</v>
      </c>
      <c r="I21" s="36">
        <f>IFERROR(SUMIFS(D_D[BL],D_D[MT],2,D_D[CAT],TA_22,D_D[EP],-1, D_D[LOC],$A21),0)</f>
        <v>10113</v>
      </c>
      <c r="J21" s="48">
        <f t="shared" si="9"/>
        <v>0.51285562148181951</v>
      </c>
      <c r="K21" s="41">
        <f>IFERROR(SUMIFS(D_D[INV],D_D[MT],2,D_D[CAT],TA_23,D_D[EP],-1, D_D[LOC],$A21),0)</f>
        <v>100</v>
      </c>
      <c r="L21" s="42">
        <f>IFERROR(SUMIFS(D_D[BL],D_D[MT],2,D_D[CAT],TA_23,D_D[EP],-1, D_D[LOC],$A21),0)</f>
        <v>54</v>
      </c>
      <c r="M21" s="48">
        <f t="shared" si="10"/>
        <v>0.54</v>
      </c>
      <c r="N21" s="41">
        <f>IFERROR(SUMIFS(D_D[INV],D_D[MT],2,D_D[CAT],TA_24,D_D[EP],-1, D_D[LOC],$A21),0)</f>
        <v>1953</v>
      </c>
      <c r="O21" s="42">
        <f>IFERROR(SUMIFS(D_D[BL],D_D[MT],2,D_D[CAT],TA_24,D_D[EP],-1, D_D[LOC],$A21),0)</f>
        <v>1202</v>
      </c>
      <c r="P21" s="48">
        <f t="shared" si="11"/>
        <v>0.61546338965693803</v>
      </c>
      <c r="Q21" s="40">
        <f>IFERROR(SUMIFS(D_D[INV],D_D[MT],2,D_D[CAT],TA_25,D_D[EP],-1, D_D[LOC],$A21),0)</f>
        <v>15210</v>
      </c>
      <c r="R21" s="40">
        <f>IFERROR(SUMIFS(D_D[INV],D_D[MT],2,D_D[CAT],TA_26,D_D[EP],-1, D_D[LOC],$A21),0)</f>
        <v>0</v>
      </c>
      <c r="S21" s="40">
        <f>IFERROR(SUMIFS(D_D[INV],D_D[MT],7,D_D[CAT],2,D_D[EP],TA_20, D_D[LOC],$A21),0)</f>
        <v>6487</v>
      </c>
      <c r="T21" s="7"/>
    </row>
    <row r="22" spans="1:20" x14ac:dyDescent="0.2">
      <c r="A22" s="24" t="s">
        <v>115</v>
      </c>
      <c r="B22" s="97" t="s">
        <v>58</v>
      </c>
      <c r="C22" s="43">
        <f>IFERROR(SUMIFS(D_D[INV],D_D[MT],1,D_D[CAT],TA_20,D_D[EP],-1, D_D[LOC],$A22),0)</f>
        <v>747</v>
      </c>
      <c r="D22" s="39">
        <f>IFERROR(SUMIFS(D_D[ADP],D_D[MT],1,D_D[CAT],D$1,D_D[EP],-1, D_D[LOC],$A22),0)</f>
        <v>111.61</v>
      </c>
      <c r="E22" s="37">
        <f>IFERROR(SUMIFS(D_D[INV],D_D[MT],2,D_D[CAT],TA_21,D_D[EP],-1, D_D[LOC],$A22),0)</f>
        <v>4994</v>
      </c>
      <c r="F22" s="36">
        <f>IFERROR(SUMIFS(D_D[BL],D_D[MT],2,D_D[CAT],TA_21,D_D[EP],-1, D_D[LOC],$A22),0)</f>
        <v>1157</v>
      </c>
      <c r="G22" s="48">
        <f t="shared" si="8"/>
        <v>0.23167801361633961</v>
      </c>
      <c r="H22" s="35">
        <f>IFERROR(SUMIFS(D_D[INV],D_D[MT],2,D_D[CAT],TA_22,D_D[EP],-1, D_D[LOC],$A22),0)</f>
        <v>1689</v>
      </c>
      <c r="I22" s="36">
        <f>IFERROR(SUMIFS(D_D[BL],D_D[MT],2,D_D[CAT],TA_22,D_D[EP],-1, D_D[LOC],$A22),0)</f>
        <v>495</v>
      </c>
      <c r="J22" s="48">
        <f t="shared" si="9"/>
        <v>0.29307282415630553</v>
      </c>
      <c r="K22" s="41">
        <f>IFERROR(SUMIFS(D_D[INV],D_D[MT],2,D_D[CAT],TA_23,D_D[EP],-1, D_D[LOC],$A22),0)</f>
        <v>86</v>
      </c>
      <c r="L22" s="42">
        <f>IFERROR(SUMIFS(D_D[BL],D_D[MT],2,D_D[CAT],TA_23,D_D[EP],-1, D_D[LOC],$A22),0)</f>
        <v>44</v>
      </c>
      <c r="M22" s="48">
        <f t="shared" si="10"/>
        <v>0.51162790697674421</v>
      </c>
      <c r="N22" s="41">
        <f>IFERROR(SUMIFS(D_D[INV],D_D[MT],2,D_D[CAT],TA_24,D_D[EP],-1, D_D[LOC],$A22),0)</f>
        <v>543</v>
      </c>
      <c r="O22" s="42">
        <f>IFERROR(SUMIFS(D_D[BL],D_D[MT],2,D_D[CAT],TA_24,D_D[EP],-1, D_D[LOC],$A22),0)</f>
        <v>237</v>
      </c>
      <c r="P22" s="48">
        <f t="shared" si="11"/>
        <v>0.43646408839779005</v>
      </c>
      <c r="Q22" s="40">
        <f>IFERROR(SUMIFS(D_D[INV],D_D[MT],2,D_D[CAT],TA_25,D_D[EP],-1, D_D[LOC],$A22),0)</f>
        <v>0</v>
      </c>
      <c r="R22" s="40">
        <f>IFERROR(SUMIFS(D_D[INV],D_D[MT],2,D_D[CAT],TA_26,D_D[EP],-1, D_D[LOC],$A22),0)</f>
        <v>3</v>
      </c>
      <c r="S22" s="40">
        <f>IFERROR(SUMIFS(D_D[INV],D_D[MT],7,D_D[CAT],2,D_D[EP],TA_20, D_D[LOC],$A22),0)</f>
        <v>3650</v>
      </c>
      <c r="T22" s="7"/>
    </row>
    <row r="23" spans="1:20" x14ac:dyDescent="0.2">
      <c r="A23" s="24" t="s">
        <v>110</v>
      </c>
      <c r="B23" s="97" t="s">
        <v>60</v>
      </c>
      <c r="C23" s="43">
        <f>IFERROR(SUMIFS(D_D[INV],D_D[MT],1,D_D[CAT],TA_20,D_D[EP],-1, D_D[LOC],$A23),0)</f>
        <v>1011</v>
      </c>
      <c r="D23" s="39">
        <f>IFERROR(SUMIFS(D_D[ADP],D_D[MT],1,D_D[CAT],D$1,D_D[EP],-1, D_D[LOC],$A23),0)</f>
        <v>76.69</v>
      </c>
      <c r="E23" s="37">
        <f>IFERROR(SUMIFS(D_D[INV],D_D[MT],2,D_D[CAT],TA_21,D_D[EP],-1, D_D[LOC],$A23),0)</f>
        <v>2121</v>
      </c>
      <c r="F23" s="36">
        <f>IFERROR(SUMIFS(D_D[BL],D_D[MT],2,D_D[CAT],TA_21,D_D[EP],-1, D_D[LOC],$A23),0)</f>
        <v>375</v>
      </c>
      <c r="G23" s="48">
        <f t="shared" si="8"/>
        <v>0.1768033946251768</v>
      </c>
      <c r="H23" s="35">
        <f>IFERROR(SUMIFS(D_D[INV],D_D[MT],2,D_D[CAT],TA_22,D_D[EP],-1, D_D[LOC],$A23),0)</f>
        <v>2423</v>
      </c>
      <c r="I23" s="36">
        <f>IFERROR(SUMIFS(D_D[BL],D_D[MT],2,D_D[CAT],TA_22,D_D[EP],-1, D_D[LOC],$A23),0)</f>
        <v>719</v>
      </c>
      <c r="J23" s="48">
        <f t="shared" si="9"/>
        <v>0.29673957903425507</v>
      </c>
      <c r="K23" s="41">
        <f>IFERROR(SUMIFS(D_D[INV],D_D[MT],2,D_D[CAT],TA_23,D_D[EP],-1, D_D[LOC],$A23),0)</f>
        <v>67</v>
      </c>
      <c r="L23" s="42">
        <f>IFERROR(SUMIFS(D_D[BL],D_D[MT],2,D_D[CAT],TA_23,D_D[EP],-1, D_D[LOC],$A23),0)</f>
        <v>48</v>
      </c>
      <c r="M23" s="48">
        <f t="shared" si="10"/>
        <v>0.71641791044776115</v>
      </c>
      <c r="N23" s="41">
        <f>IFERROR(SUMIFS(D_D[INV],D_D[MT],2,D_D[CAT],TA_24,D_D[EP],-1, D_D[LOC],$A23),0)</f>
        <v>654</v>
      </c>
      <c r="O23" s="42">
        <f>IFERROR(SUMIFS(D_D[BL],D_D[MT],2,D_D[CAT],TA_24,D_D[EP],-1, D_D[LOC],$A23),0)</f>
        <v>290</v>
      </c>
      <c r="P23" s="48">
        <f t="shared" si="11"/>
        <v>0.44342507645259938</v>
      </c>
      <c r="Q23" s="40">
        <f>IFERROR(SUMIFS(D_D[INV],D_D[MT],2,D_D[CAT],TA_25,D_D[EP],-1, D_D[LOC],$A23),0)</f>
        <v>0</v>
      </c>
      <c r="R23" s="40">
        <f>IFERROR(SUMIFS(D_D[INV],D_D[MT],2,D_D[CAT],TA_26,D_D[EP],-1, D_D[LOC],$A23),0)</f>
        <v>5</v>
      </c>
      <c r="S23" s="40">
        <f>IFERROR(SUMIFS(D_D[INV],D_D[MT],7,D_D[CAT],2,D_D[EP],TA_20, D_D[LOC],$A23),0)</f>
        <v>2052</v>
      </c>
      <c r="T23" s="7"/>
    </row>
    <row r="24" spans="1:20" x14ac:dyDescent="0.2">
      <c r="A24" s="24" t="s">
        <v>870</v>
      </c>
      <c r="B24" s="97" t="s">
        <v>872</v>
      </c>
      <c r="C24" s="43">
        <f>IFERROR(SUMIFS(D_D[INV],D_D[MT],1,D_D[CAT],TA_20,D_D[EP],-1, D_D[LOC],$A24),0)</f>
        <v>0</v>
      </c>
      <c r="D24" s="39">
        <f>IFERROR(SUMIFS(D_D[ADP],D_D[MT],1,D_D[CAT],D$1,D_D[EP],-1, D_D[LOC],$A24),0)</f>
        <v>0</v>
      </c>
      <c r="E24" s="37">
        <f>IFERROR(SUMIFS(D_D[INV],D_D[MT],2,D_D[CAT],TA_21,D_D[EP],-1, D_D[LOC],$A24),0)</f>
        <v>1</v>
      </c>
      <c r="F24" s="36">
        <f>IFERROR(SUMIFS(D_D[BL],D_D[MT],2,D_D[CAT],TA_21,D_D[EP],-1, D_D[LOC],$A24),0)</f>
        <v>0</v>
      </c>
      <c r="G24" s="48">
        <f t="shared" si="8"/>
        <v>0</v>
      </c>
      <c r="H24" s="35">
        <f>IFERROR(SUMIFS(D_D[INV],D_D[MT],2,D_D[CAT],TA_22,D_D[EP],-1, D_D[LOC],$A24),0)</f>
        <v>0</v>
      </c>
      <c r="I24" s="36">
        <f>IFERROR(SUMIFS(D_D[BL],D_D[MT],2,D_D[CAT],TA_22,D_D[EP],-1, D_D[LOC],$A24),0)</f>
        <v>0</v>
      </c>
      <c r="J24" s="48" t="str">
        <f t="shared" si="9"/>
        <v>0%</v>
      </c>
      <c r="K24" s="41">
        <f>IFERROR(SUMIFS(D_D[INV],D_D[MT],2,D_D[CAT],TA_23,D_D[EP],-1, D_D[LOC],$A24),0)</f>
        <v>0</v>
      </c>
      <c r="L24" s="42">
        <f>IFERROR(SUMIFS(D_D[BL],D_D[MT],2,D_D[CAT],TA_23,D_D[EP],-1, D_D[LOC],$A24),0)</f>
        <v>0</v>
      </c>
      <c r="M24" s="48" t="str">
        <f t="shared" si="10"/>
        <v>0%</v>
      </c>
      <c r="N24" s="41">
        <f>IFERROR(SUMIFS(D_D[INV],D_D[MT],2,D_D[CAT],TA_24,D_D[EP],-1, D_D[LOC],$A24),0)</f>
        <v>29964</v>
      </c>
      <c r="O24" s="42">
        <f>IFERROR(SUMIFS(D_D[BL],D_D[MT],2,D_D[CAT],TA_24,D_D[EP],-1, D_D[LOC],$A24),0)</f>
        <v>3373</v>
      </c>
      <c r="P24" s="48">
        <f t="shared" si="11"/>
        <v>0.11256841543185156</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953</v>
      </c>
      <c r="D25" s="39">
        <f>IFERROR(SUMIFS(D_D[ADP],D_D[MT],1,D_D[CAT],D$1,D_D[EP],-1, D_D[LOC],$A25),0)</f>
        <v>68.09</v>
      </c>
      <c r="E25" s="37">
        <f>IFERROR(SUMIFS(D_D[INV],D_D[MT],2,D_D[CAT],TA_21,D_D[EP],-1, D_D[LOC],$A25),0)</f>
        <v>4255</v>
      </c>
      <c r="F25" s="36">
        <f>IFERROR(SUMIFS(D_D[BL],D_D[MT],2,D_D[CAT],TA_21,D_D[EP],-1, D_D[LOC],$A25),0)</f>
        <v>1058</v>
      </c>
      <c r="G25" s="48">
        <f t="shared" si="8"/>
        <v>0.24864864864864866</v>
      </c>
      <c r="H25" s="35">
        <f>IFERROR(SUMIFS(D_D[INV],D_D[MT],2,D_D[CAT],TA_22,D_D[EP],-1, D_D[LOC],$A25),0)</f>
        <v>2825</v>
      </c>
      <c r="I25" s="36">
        <f>IFERROR(SUMIFS(D_D[BL],D_D[MT],2,D_D[CAT],TA_22,D_D[EP],-1, D_D[LOC],$A25),0)</f>
        <v>1163</v>
      </c>
      <c r="J25" s="48">
        <f t="shared" si="9"/>
        <v>0.41168141592920354</v>
      </c>
      <c r="K25" s="41">
        <f>IFERROR(SUMIFS(D_D[INV],D_D[MT],2,D_D[CAT],TA_23,D_D[EP],-1, D_D[LOC],$A25),0)</f>
        <v>310</v>
      </c>
      <c r="L25" s="42">
        <f>IFERROR(SUMIFS(D_D[BL],D_D[MT],2,D_D[CAT],TA_23,D_D[EP],-1, D_D[LOC],$A25),0)</f>
        <v>282</v>
      </c>
      <c r="M25" s="48">
        <f t="shared" si="10"/>
        <v>0.9096774193548387</v>
      </c>
      <c r="N25" s="41">
        <f>IFERROR(SUMIFS(D_D[INV],D_D[MT],2,D_D[CAT],TA_24,D_D[EP],-1, D_D[LOC],$A25),0)</f>
        <v>826</v>
      </c>
      <c r="O25" s="42">
        <f>IFERROR(SUMIFS(D_D[BL],D_D[MT],2,D_D[CAT],TA_24,D_D[EP],-1, D_D[LOC],$A25),0)</f>
        <v>514</v>
      </c>
      <c r="P25" s="48">
        <f t="shared" si="11"/>
        <v>0.62227602905569013</v>
      </c>
      <c r="Q25" s="40">
        <f>IFERROR(SUMIFS(D_D[INV],D_D[MT],2,D_D[CAT],TA_25,D_D[EP],-1, D_D[LOC],$A25),0)</f>
        <v>0</v>
      </c>
      <c r="R25" s="40">
        <f>IFERROR(SUMIFS(D_D[INV],D_D[MT],2,D_D[CAT],TA_26,D_D[EP],-1, D_D[LOC],$A25),0)</f>
        <v>36</v>
      </c>
      <c r="S25" s="40">
        <f>IFERROR(SUMIFS(D_D[INV],D_D[MT],7,D_D[CAT],2,D_D[EP],TA_20, D_D[LOC],$A25),0)</f>
        <v>5988</v>
      </c>
      <c r="T25" s="7"/>
    </row>
    <row r="26" spans="1:20" x14ac:dyDescent="0.2">
      <c r="A26" s="24" t="s">
        <v>153</v>
      </c>
      <c r="B26" s="97" t="s">
        <v>71</v>
      </c>
      <c r="C26" s="43">
        <f>IFERROR(SUMIFS(D_D[INV],D_D[MT],1,D_D[CAT],TA_20,D_D[EP],-1, D_D[LOC],$A26),0)</f>
        <v>311</v>
      </c>
      <c r="D26" s="39">
        <f>IFERROR(SUMIFS(D_D[ADP],D_D[MT],1,D_D[CAT],D$1,D_D[EP],-1, D_D[LOC],$A26),0)</f>
        <v>91.06</v>
      </c>
      <c r="E26" s="37">
        <f>IFERROR(SUMIFS(D_D[INV],D_D[MT],2,D_D[CAT],TA_21,D_D[EP],-1, D_D[LOC],$A26),0)</f>
        <v>1306</v>
      </c>
      <c r="F26" s="36">
        <f>IFERROR(SUMIFS(D_D[BL],D_D[MT],2,D_D[CAT],TA_21,D_D[EP],-1, D_D[LOC],$A26),0)</f>
        <v>293</v>
      </c>
      <c r="G26" s="48">
        <f t="shared" si="8"/>
        <v>0.22434915773353753</v>
      </c>
      <c r="H26" s="35">
        <f>IFERROR(SUMIFS(D_D[INV],D_D[MT],2,D_D[CAT],TA_22,D_D[EP],-1, D_D[LOC],$A26),0)</f>
        <v>1511</v>
      </c>
      <c r="I26" s="36">
        <f>IFERROR(SUMIFS(D_D[BL],D_D[MT],2,D_D[CAT],TA_22,D_D[EP],-1, D_D[LOC],$A26),0)</f>
        <v>756</v>
      </c>
      <c r="J26" s="48">
        <f t="shared" si="9"/>
        <v>0.50033090668431501</v>
      </c>
      <c r="K26" s="41">
        <f>IFERROR(SUMIFS(D_D[INV],D_D[MT],2,D_D[CAT],TA_23,D_D[EP],-1, D_D[LOC],$A26),0)</f>
        <v>25</v>
      </c>
      <c r="L26" s="42">
        <f>IFERROR(SUMIFS(D_D[BL],D_D[MT],2,D_D[CAT],TA_23,D_D[EP],-1, D_D[LOC],$A26),0)</f>
        <v>13</v>
      </c>
      <c r="M26" s="48">
        <f t="shared" si="10"/>
        <v>0.52</v>
      </c>
      <c r="N26" s="41">
        <f>IFERROR(SUMIFS(D_D[INV],D_D[MT],2,D_D[CAT],TA_24,D_D[EP],-1, D_D[LOC],$A26),0)</f>
        <v>364</v>
      </c>
      <c r="O26" s="42">
        <f>IFERROR(SUMIFS(D_D[BL],D_D[MT],2,D_D[CAT],TA_24,D_D[EP],-1, D_D[LOC],$A26),0)</f>
        <v>187</v>
      </c>
      <c r="P26" s="48">
        <f t="shared" si="11"/>
        <v>0.51373626373626369</v>
      </c>
      <c r="Q26" s="40">
        <f>IFERROR(SUMIFS(D_D[INV],D_D[MT],2,D_D[CAT],TA_25,D_D[EP],-1, D_D[LOC],$A26),0)</f>
        <v>0</v>
      </c>
      <c r="R26" s="40">
        <f>IFERROR(SUMIFS(D_D[INV],D_D[MT],2,D_D[CAT],TA_26,D_D[EP],-1, D_D[LOC],$A26),0)</f>
        <v>1</v>
      </c>
      <c r="S26" s="40">
        <f>IFERROR(SUMIFS(D_D[INV],D_D[MT],7,D_D[CAT],2,D_D[EP],TA_20, D_D[LOC],$A26),0)</f>
        <v>1094</v>
      </c>
      <c r="T26" s="7"/>
    </row>
    <row r="27" spans="1:20" x14ac:dyDescent="0.2">
      <c r="A27" s="24" t="s">
        <v>360</v>
      </c>
      <c r="B27" s="97" t="s">
        <v>73</v>
      </c>
      <c r="C27" s="43">
        <f>IFERROR(SUMIFS(D_D[INV],D_D[MT],1,D_D[CAT],TA_20,D_D[EP],-1, D_D[LOC],$A27),0)</f>
        <v>66</v>
      </c>
      <c r="D27" s="39">
        <f>IFERROR(SUMIFS(D_D[ADP],D_D[MT],1,D_D[CAT],D$1,D_D[EP],-1, D_D[LOC],$A27),0)</f>
        <v>87.59</v>
      </c>
      <c r="E27" s="37">
        <f>IFERROR(SUMIFS(D_D[INV],D_D[MT],2,D_D[CAT],TA_21,D_D[EP],-1, D_D[LOC],$A27),0)</f>
        <v>299</v>
      </c>
      <c r="F27" s="36">
        <f>IFERROR(SUMIFS(D_D[BL],D_D[MT],2,D_D[CAT],TA_21,D_D[EP],-1, D_D[LOC],$A27),0)</f>
        <v>118</v>
      </c>
      <c r="G27" s="48">
        <f t="shared" si="8"/>
        <v>0.39464882943143814</v>
      </c>
      <c r="H27" s="35">
        <f>IFERROR(SUMIFS(D_D[INV],D_D[MT],2,D_D[CAT],TA_22,D_D[EP],-1, D_D[LOC],$A27),0)</f>
        <v>88</v>
      </c>
      <c r="I27" s="36">
        <f>IFERROR(SUMIFS(D_D[BL],D_D[MT],2,D_D[CAT],TA_22,D_D[EP],-1, D_D[LOC],$A27),0)</f>
        <v>11</v>
      </c>
      <c r="J27" s="48">
        <f t="shared" si="9"/>
        <v>0.125</v>
      </c>
      <c r="K27" s="41">
        <f>IFERROR(SUMIFS(D_D[INV],D_D[MT],2,D_D[CAT],TA_23,D_D[EP],-1, D_D[LOC],$A27),0)</f>
        <v>33</v>
      </c>
      <c r="L27" s="42">
        <f>IFERROR(SUMIFS(D_D[BL],D_D[MT],2,D_D[CAT],TA_23,D_D[EP],-1, D_D[LOC],$A27),0)</f>
        <v>30</v>
      </c>
      <c r="M27" s="48">
        <f t="shared" si="10"/>
        <v>0.90909090909090906</v>
      </c>
      <c r="N27" s="41">
        <f>IFERROR(SUMIFS(D_D[INV],D_D[MT],2,D_D[CAT],TA_24,D_D[EP],-1, D_D[LOC],$A27),0)</f>
        <v>5</v>
      </c>
      <c r="O27" s="42">
        <f>IFERROR(SUMIFS(D_D[BL],D_D[MT],2,D_D[CAT],TA_24,D_D[EP],-1, D_D[LOC],$A27),0)</f>
        <v>4</v>
      </c>
      <c r="P27" s="48">
        <f t="shared" si="11"/>
        <v>0.8</v>
      </c>
      <c r="Q27" s="40">
        <f>IFERROR(SUMIFS(D_D[INV],D_D[MT],2,D_D[CAT],TA_25,D_D[EP],-1, D_D[LOC],$A27),0)</f>
        <v>0</v>
      </c>
      <c r="R27" s="40">
        <f>IFERROR(SUMIFS(D_D[INV],D_D[MT],2,D_D[CAT],TA_26,D_D[EP],-1, D_D[LOC],$A27),0)</f>
        <v>0</v>
      </c>
      <c r="S27" s="40">
        <f>IFERROR(SUMIFS(D_D[INV],D_D[MT],7,D_D[CAT],2,D_D[EP],TA_20, D_D[LOC],$A27),0)</f>
        <v>3</v>
      </c>
      <c r="T27" s="7"/>
    </row>
    <row r="28" spans="1:20" x14ac:dyDescent="0.2">
      <c r="A28" s="24" t="s">
        <v>78</v>
      </c>
      <c r="B28" s="97" t="s">
        <v>108</v>
      </c>
      <c r="C28" s="43">
        <f>IFERROR(SUMIFS(D_D[INV],D_D[MT],1,D_D[CAT],TA_20,D_D[EP],-1, D_D[LOC],$A28),0)</f>
        <v>37</v>
      </c>
      <c r="D28" s="39">
        <f>IFERROR(SUMIFS(D_D[ADP],D_D[MT],1,D_D[CAT],D$1,D_D[EP],-1, D_D[LOC],$A28),0)</f>
        <v>175.92</v>
      </c>
      <c r="E28" s="37">
        <f>IFERROR(SUMIFS(D_D[INV],D_D[MT],2,D_D[CAT],TA_21,D_D[EP],-1, D_D[LOC],$A28),0)</f>
        <v>228</v>
      </c>
      <c r="F28" s="36">
        <f>IFERROR(SUMIFS(D_D[BL],D_D[MT],2,D_D[CAT],TA_21,D_D[EP],-1, D_D[LOC],$A28),0)</f>
        <v>81</v>
      </c>
      <c r="G28" s="48">
        <f t="shared" si="8"/>
        <v>0.35526315789473684</v>
      </c>
      <c r="H28" s="35">
        <f>IFERROR(SUMIFS(D_D[INV],D_D[MT],2,D_D[CAT],TA_22,D_D[EP],-1, D_D[LOC],$A28),0)</f>
        <v>302</v>
      </c>
      <c r="I28" s="36">
        <f>IFERROR(SUMIFS(D_D[BL],D_D[MT],2,D_D[CAT],TA_22,D_D[EP],-1, D_D[LOC],$A28),0)</f>
        <v>215</v>
      </c>
      <c r="J28" s="48">
        <f t="shared" si="9"/>
        <v>0.71192052980132448</v>
      </c>
      <c r="K28" s="41">
        <f>IFERROR(SUMIFS(D_D[INV],D_D[MT],2,D_D[CAT],TA_23,D_D[EP],-1, D_D[LOC],$A28),0)</f>
        <v>6</v>
      </c>
      <c r="L28" s="42">
        <f>IFERROR(SUMIFS(D_D[BL],D_D[MT],2,D_D[CAT],TA_23,D_D[EP],-1, D_D[LOC],$A28),0)</f>
        <v>3</v>
      </c>
      <c r="M28" s="48">
        <f t="shared" si="10"/>
        <v>0.5</v>
      </c>
      <c r="N28" s="41">
        <f>IFERROR(SUMIFS(D_D[INV],D_D[MT],2,D_D[CAT],TA_24,D_D[EP],-1, D_D[LOC],$A28),0)</f>
        <v>179</v>
      </c>
      <c r="O28" s="42">
        <f>IFERROR(SUMIFS(D_D[BL],D_D[MT],2,D_D[CAT],TA_24,D_D[EP],-1, D_D[LOC],$A28),0)</f>
        <v>91</v>
      </c>
      <c r="P28" s="48">
        <f t="shared" si="11"/>
        <v>0.50837988826815639</v>
      </c>
      <c r="Q28" s="40">
        <f>IFERROR(SUMIFS(D_D[INV],D_D[MT],2,D_D[CAT],TA_25,D_D[EP],-1, D_D[LOC],$A28),0)</f>
        <v>0</v>
      </c>
      <c r="R28" s="40">
        <f>IFERROR(SUMIFS(D_D[INV],D_D[MT],2,D_D[CAT],TA_26,D_D[EP],-1, D_D[LOC],$A28),0)</f>
        <v>1</v>
      </c>
      <c r="S28" s="40">
        <f>IFERROR(SUMIFS(D_D[INV],D_D[MT],7,D_D[CAT],2,D_D[EP],TA_20, D_D[LOC],$A28),0)</f>
        <v>524</v>
      </c>
      <c r="T28" s="7"/>
    </row>
    <row r="29" spans="1:20" x14ac:dyDescent="0.2">
      <c r="A29" s="24" t="s">
        <v>159</v>
      </c>
      <c r="B29" s="97" t="s">
        <v>75</v>
      </c>
      <c r="C29" s="43">
        <f>IFERROR(SUMIFS(D_D[INV],D_D[MT],1,D_D[CAT],TA_20,D_D[EP],-1, D_D[LOC],$A29),0)</f>
        <v>30</v>
      </c>
      <c r="D29" s="39">
        <f>IFERROR(SUMIFS(D_D[ADP],D_D[MT],1,D_D[CAT],D$1,D_D[EP],-1, D_D[LOC],$A29),0)</f>
        <v>110.97</v>
      </c>
      <c r="E29" s="37">
        <f>IFERROR(SUMIFS(D_D[INV],D_D[MT],2,D_D[CAT],TA_21,D_D[EP],-1, D_D[LOC],$A29),0)</f>
        <v>288</v>
      </c>
      <c r="F29" s="36">
        <f>IFERROR(SUMIFS(D_D[BL],D_D[MT],2,D_D[CAT],TA_21,D_D[EP],-1, D_D[LOC],$A29),0)</f>
        <v>128</v>
      </c>
      <c r="G29" s="48">
        <f t="shared" si="8"/>
        <v>0.44444444444444442</v>
      </c>
      <c r="H29" s="35">
        <f>IFERROR(SUMIFS(D_D[INV],D_D[MT],2,D_D[CAT],TA_22,D_D[EP],-1, D_D[LOC],$A29),0)</f>
        <v>220</v>
      </c>
      <c r="I29" s="36">
        <f>IFERROR(SUMIFS(D_D[BL],D_D[MT],2,D_D[CAT],TA_22,D_D[EP],-1, D_D[LOC],$A29),0)</f>
        <v>139</v>
      </c>
      <c r="J29" s="48">
        <f t="shared" si="9"/>
        <v>0.63181818181818183</v>
      </c>
      <c r="K29" s="41">
        <f>IFERROR(SUMIFS(D_D[INV],D_D[MT],2,D_D[CAT],TA_23,D_D[EP],-1, D_D[LOC],$A29),0)</f>
        <v>1</v>
      </c>
      <c r="L29" s="42">
        <f>IFERROR(SUMIFS(D_D[BL],D_D[MT],2,D_D[CAT],TA_23,D_D[EP],-1, D_D[LOC],$A29),0)</f>
        <v>1</v>
      </c>
      <c r="M29" s="48">
        <f t="shared" si="10"/>
        <v>1</v>
      </c>
      <c r="N29" s="41">
        <f>IFERROR(SUMIFS(D_D[INV],D_D[MT],2,D_D[CAT],TA_24,D_D[EP],-1, D_D[LOC],$A29),0)</f>
        <v>45</v>
      </c>
      <c r="O29" s="42">
        <f>IFERROR(SUMIFS(D_D[BL],D_D[MT],2,D_D[CAT],TA_24,D_D[EP],-1, D_D[LOC],$A29),0)</f>
        <v>39</v>
      </c>
      <c r="P29" s="48">
        <f t="shared" si="11"/>
        <v>0.8666666666666667</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18892</v>
      </c>
      <c r="D30" s="38">
        <f>IFERROR(SUMIFS(D_D[ADP],D_D[MT],1,D_D[CAT],D$1,D_D[EP],-1, D_D[LOC],$A30),0)</f>
        <v>81.040000000000006</v>
      </c>
      <c r="E30" s="45">
        <f>IFERROR(SUMIFS(D_D[INV],D_D[MT],2,D_D[CAT],TA_21,D_D[EP],-1, D_D[LOC],$A30),0)</f>
        <v>106629</v>
      </c>
      <c r="F30" s="49">
        <f>IFERROR(SUMIFS(D_D[BL],D_D[MT],2,D_D[CAT],TA_21,D_D[EP],-1, D_D[LOC],$A30),0)</f>
        <v>25541</v>
      </c>
      <c r="G30" s="46">
        <f t="shared" si="8"/>
        <v>0.23953145954665242</v>
      </c>
      <c r="H30" s="49">
        <f>IFERROR(SUMIFS(D_D[INV],D_D[MT],2,D_D[CAT],TA_22,D_D[EP],-1, D_D[LOC],$A30),0)</f>
        <v>48323</v>
      </c>
      <c r="I30" s="49">
        <f>IFERROR(SUMIFS(D_D[BL],D_D[MT],2,D_D[CAT],TA_22,D_D[EP],-1, D_D[LOC],$A30),0)</f>
        <v>16002</v>
      </c>
      <c r="J30" s="46">
        <f t="shared" si="9"/>
        <v>0.33114665894087703</v>
      </c>
      <c r="K30" s="44">
        <f>IFERROR(SUMIFS(D_D[INV],D_D[MT],2,D_D[CAT],TA_23,D_D[EP],-1, D_D[LOC],$A30),0)</f>
        <v>6114</v>
      </c>
      <c r="L30" s="44">
        <f>IFERROR(SUMIFS(D_D[BL],D_D[MT],2,D_D[CAT],TA_23,D_D[EP],-1, D_D[LOC],$A30),0)</f>
        <v>4049</v>
      </c>
      <c r="M30" s="46">
        <f t="shared" si="10"/>
        <v>0.66225057245665686</v>
      </c>
      <c r="N30" s="44">
        <f>IFERROR(SUMIFS(D_D[INV],D_D[MT],2,D_D[CAT],TA_24,D_D[EP],-1, D_D[LOC],$A30),0)</f>
        <v>18724</v>
      </c>
      <c r="O30" s="44">
        <f>IFERROR(SUMIFS(D_D[BL],D_D[MT],2,D_D[CAT],TA_24,D_D[EP],-1, D_D[LOC],$A30),0)</f>
        <v>9829</v>
      </c>
      <c r="P30" s="46">
        <f t="shared" si="11"/>
        <v>0.52494125186925866</v>
      </c>
      <c r="Q30" s="44">
        <f>IFERROR(SUMIFS(D_D[INV],D_D[MT],2,D_D[CAT],TA_25,D_D[EP],-1, D_D[LOC],$A30),0)</f>
        <v>386</v>
      </c>
      <c r="R30" s="47">
        <f>IFERROR(SUMIFS(D_D[INV],D_D[MT],2,D_D[CAT],TA_26,D_D[EP],-1, D_D[LOC],$A30),0)</f>
        <v>1408</v>
      </c>
      <c r="S30" s="47">
        <f>IFERROR(SUMIFS(D_D[INV],D_D[MT],7,D_D[CAT],2,D_D[EP],TA_20, D_D[LOC],$A30),0)</f>
        <v>57994</v>
      </c>
      <c r="T30" s="7"/>
    </row>
    <row r="31" spans="1:20" x14ac:dyDescent="0.2">
      <c r="A31" s="24" t="s">
        <v>118</v>
      </c>
      <c r="B31" s="97" t="s">
        <v>21</v>
      </c>
      <c r="C31" s="43">
        <f>IFERROR(SUMIFS(D_D[INV],D_D[MT],1,D_D[CAT],TA_20,D_D[EP],-1, D_D[LOC],$A31),0)</f>
        <v>1848</v>
      </c>
      <c r="D31" s="39">
        <f>IFERROR(SUMIFS(D_D[ADP],D_D[MT],1,D_D[CAT],D$1,D_D[EP],-1, D_D[LOC],$A31),0)</f>
        <v>68.790000000000006</v>
      </c>
      <c r="E31" s="37">
        <f>IFERROR(SUMIFS(D_D[INV],D_D[MT],2,D_D[CAT],TA_21,D_D[EP],-1, D_D[LOC],$A31),0)</f>
        <v>16172</v>
      </c>
      <c r="F31" s="36">
        <f>IFERROR(SUMIFS(D_D[BL],D_D[MT],2,D_D[CAT],TA_21,D_D[EP],-1, D_D[LOC],$A31),0)</f>
        <v>3804</v>
      </c>
      <c r="G31" s="48">
        <f t="shared" si="4"/>
        <v>0.23522137026960177</v>
      </c>
      <c r="H31" s="35">
        <f>IFERROR(SUMIFS(D_D[INV],D_D[MT],2,D_D[CAT],TA_22,D_D[EP],-1, D_D[LOC],$A31),0)</f>
        <v>4765</v>
      </c>
      <c r="I31" s="36">
        <f>IFERROR(SUMIFS(D_D[BL],D_D[MT],2,D_D[CAT],TA_22,D_D[EP],-1, D_D[LOC],$A31),0)</f>
        <v>1794</v>
      </c>
      <c r="J31" s="48">
        <f t="shared" si="5"/>
        <v>0.37649527806925498</v>
      </c>
      <c r="K31" s="41">
        <f>IFERROR(SUMIFS(D_D[INV],D_D[MT],2,D_D[CAT],TA_23,D_D[EP],-1, D_D[LOC],$A31),0)</f>
        <v>346</v>
      </c>
      <c r="L31" s="42">
        <f>IFERROR(SUMIFS(D_D[BL],D_D[MT],2,D_D[CAT],TA_23,D_D[EP],-1, D_D[LOC],$A31),0)</f>
        <v>295</v>
      </c>
      <c r="M31" s="48">
        <f t="shared" si="6"/>
        <v>0.85260115606936415</v>
      </c>
      <c r="N31" s="41">
        <f>IFERROR(SUMIFS(D_D[INV],D_D[MT],2,D_D[CAT],TA_24,D_D[EP],-1, D_D[LOC],$A31),0)</f>
        <v>1833</v>
      </c>
      <c r="O31" s="42">
        <f>IFERROR(SUMIFS(D_D[BL],D_D[MT],2,D_D[CAT],TA_24,D_D[EP],-1, D_D[LOC],$A31),0)</f>
        <v>862</v>
      </c>
      <c r="P31" s="48">
        <f t="shared" si="7"/>
        <v>0.47026732133115112</v>
      </c>
      <c r="Q31" s="40">
        <f>IFERROR(SUMIFS(D_D[INV],D_D[MT],2,D_D[CAT],TA_25,D_D[EP],-1, D_D[LOC],$A31),0)</f>
        <v>2</v>
      </c>
      <c r="R31" s="40">
        <f>IFERROR(SUMIFS(D_D[INV],D_D[MT],2,D_D[CAT],TA_26,D_D[EP],-1, D_D[LOC],$A31),0)</f>
        <v>83</v>
      </c>
      <c r="S31" s="40">
        <f>IFERROR(SUMIFS(D_D[INV],D_D[MT],7,D_D[CAT],2,D_D[EP],TA_20, D_D[LOC],$A31),0)</f>
        <v>4616</v>
      </c>
      <c r="T31" s="7"/>
    </row>
    <row r="32" spans="1:20" x14ac:dyDescent="0.2">
      <c r="A32" s="24" t="s">
        <v>121</v>
      </c>
      <c r="B32" s="97" t="s">
        <v>32</v>
      </c>
      <c r="C32" s="43">
        <f>IFERROR(SUMIFS(D_D[INV],D_D[MT],1,D_D[CAT],TA_20,D_D[EP],-1, D_D[LOC],$A32),0)</f>
        <v>2707</v>
      </c>
      <c r="D32" s="39">
        <f>IFERROR(SUMIFS(D_D[ADP],D_D[MT],1,D_D[CAT],D$1,D_D[EP],-1, D_D[LOC],$A32),0)</f>
        <v>83.28</v>
      </c>
      <c r="E32" s="37">
        <f>IFERROR(SUMIFS(D_D[INV],D_D[MT],2,D_D[CAT],TA_21,D_D[EP],-1, D_D[LOC],$A32),0)</f>
        <v>8891</v>
      </c>
      <c r="F32" s="36">
        <f>IFERROR(SUMIFS(D_D[BL],D_D[MT],2,D_D[CAT],TA_21,D_D[EP],-1, D_D[LOC],$A32),0)</f>
        <v>1994</v>
      </c>
      <c r="G32" s="48">
        <f t="shared" ref="G32:G46" si="12">IFERROR(F32/E32,"0%")</f>
        <v>0.22427173546282758</v>
      </c>
      <c r="H32" s="35">
        <f>IFERROR(SUMIFS(D_D[INV],D_D[MT],2,D_D[CAT],TA_22,D_D[EP],-1, D_D[LOC],$A32),0)</f>
        <v>5393</v>
      </c>
      <c r="I32" s="36">
        <f>IFERROR(SUMIFS(D_D[BL],D_D[MT],2,D_D[CAT],TA_22,D_D[EP],-1, D_D[LOC],$A32),0)</f>
        <v>1447</v>
      </c>
      <c r="J32" s="48">
        <f t="shared" ref="J32:J46" si="13">IFERROR(I32/H32,"0%")</f>
        <v>0.26831077322455033</v>
      </c>
      <c r="K32" s="41">
        <f>IFERROR(SUMIFS(D_D[INV],D_D[MT],2,D_D[CAT],TA_23,D_D[EP],-1, D_D[LOC],$A32),0)</f>
        <v>311</v>
      </c>
      <c r="L32" s="42">
        <f>IFERROR(SUMIFS(D_D[BL],D_D[MT],2,D_D[CAT],TA_23,D_D[EP],-1, D_D[LOC],$A32),0)</f>
        <v>253</v>
      </c>
      <c r="M32" s="48">
        <f t="shared" ref="M32:M46" si="14">IFERROR(L32/K32,"0%")</f>
        <v>0.81350482315112538</v>
      </c>
      <c r="N32" s="41">
        <f>IFERROR(SUMIFS(D_D[INV],D_D[MT],2,D_D[CAT],TA_24,D_D[EP],-1, D_D[LOC],$A32),0)</f>
        <v>1888</v>
      </c>
      <c r="O32" s="42">
        <f>IFERROR(SUMIFS(D_D[BL],D_D[MT],2,D_D[CAT],TA_24,D_D[EP],-1, D_D[LOC],$A32),0)</f>
        <v>843</v>
      </c>
      <c r="P32" s="48">
        <f t="shared" ref="P32:P46" si="15">IFERROR(O32/N32,"0%")</f>
        <v>0.4465042372881356</v>
      </c>
      <c r="Q32" s="40">
        <f>IFERROR(SUMIFS(D_D[INV],D_D[MT],2,D_D[CAT],TA_25,D_D[EP],-1, D_D[LOC],$A32),0)</f>
        <v>1</v>
      </c>
      <c r="R32" s="40">
        <f>IFERROR(SUMIFS(D_D[INV],D_D[MT],2,D_D[CAT],TA_26,D_D[EP],-1, D_D[LOC],$A32),0)</f>
        <v>88</v>
      </c>
      <c r="S32" s="40">
        <f>IFERROR(SUMIFS(D_D[INV],D_D[MT],7,D_D[CAT],2,D_D[EP],TA_20, D_D[LOC],$A32),0)</f>
        <v>2549</v>
      </c>
      <c r="T32" s="7"/>
    </row>
    <row r="33" spans="1:20" x14ac:dyDescent="0.2">
      <c r="A33" s="24">
        <v>315</v>
      </c>
      <c r="B33" s="97" t="s">
        <v>40</v>
      </c>
      <c r="C33" s="43">
        <f>IFERROR(SUMIFS(D_D[INV],D_D[MT],1,D_D[CAT],TA_20,D_D[EP],-1, D_D[LOC],$A33),0)</f>
        <v>357</v>
      </c>
      <c r="D33" s="39">
        <f>IFERROR(SUMIFS(D_D[ADP],D_D[MT],1,D_D[CAT],D$1,D_D[EP],-1, D_D[LOC],$A33),0)</f>
        <v>75.83</v>
      </c>
      <c r="E33" s="37">
        <f>IFERROR(SUMIFS(D_D[INV],D_D[MT],2,D_D[CAT],TA_21,D_D[EP],-1, D_D[LOC],$A33),0)</f>
        <v>2628</v>
      </c>
      <c r="F33" s="36">
        <f>IFERROR(SUMIFS(D_D[BL],D_D[MT],2,D_D[CAT],TA_21,D_D[EP],-1, D_D[LOC],$A33),0)</f>
        <v>715</v>
      </c>
      <c r="G33" s="48">
        <f t="shared" si="12"/>
        <v>0.27207001522070018</v>
      </c>
      <c r="H33" s="35">
        <f>IFERROR(SUMIFS(D_D[INV],D_D[MT],2,D_D[CAT],TA_22,D_D[EP],-1, D_D[LOC],$A33),0)</f>
        <v>1301</v>
      </c>
      <c r="I33" s="36">
        <f>IFERROR(SUMIFS(D_D[BL],D_D[MT],2,D_D[CAT],TA_22,D_D[EP],-1, D_D[LOC],$A33),0)</f>
        <v>610</v>
      </c>
      <c r="J33" s="48">
        <f t="shared" si="13"/>
        <v>0.46887009992313605</v>
      </c>
      <c r="K33" s="41">
        <f>IFERROR(SUMIFS(D_D[INV],D_D[MT],2,D_D[CAT],TA_23,D_D[EP],-1, D_D[LOC],$A33),0)</f>
        <v>50</v>
      </c>
      <c r="L33" s="42">
        <f>IFERROR(SUMIFS(D_D[BL],D_D[MT],2,D_D[CAT],TA_23,D_D[EP],-1, D_D[LOC],$A33),0)</f>
        <v>25</v>
      </c>
      <c r="M33" s="48">
        <f t="shared" si="14"/>
        <v>0.5</v>
      </c>
      <c r="N33" s="41">
        <f>IFERROR(SUMIFS(D_D[INV],D_D[MT],2,D_D[CAT],TA_24,D_D[EP],-1, D_D[LOC],$A33),0)</f>
        <v>633</v>
      </c>
      <c r="O33" s="42">
        <f>IFERROR(SUMIFS(D_D[BL],D_D[MT],2,D_D[CAT],TA_24,D_D[EP],-1, D_D[LOC],$A33),0)</f>
        <v>452</v>
      </c>
      <c r="P33" s="48">
        <f t="shared" si="15"/>
        <v>0.71406003159557663</v>
      </c>
      <c r="Q33" s="40">
        <f>IFERROR(SUMIFS(D_D[INV],D_D[MT],2,D_D[CAT],TA_25,D_D[EP],-1, D_D[LOC],$A33),0)</f>
        <v>0</v>
      </c>
      <c r="R33" s="40">
        <f>IFERROR(SUMIFS(D_D[INV],D_D[MT],2,D_D[CAT],TA_26,D_D[EP],-1, D_D[LOC],$A33),0)</f>
        <v>15</v>
      </c>
      <c r="S33" s="40">
        <f>IFERROR(SUMIFS(D_D[INV],D_D[MT],7,D_D[CAT],2,D_D[EP],TA_20, D_D[LOC],$A33),0)</f>
        <v>4020</v>
      </c>
      <c r="T33" s="7"/>
    </row>
    <row r="34" spans="1:20" x14ac:dyDescent="0.2">
      <c r="A34" s="24" t="s">
        <v>124</v>
      </c>
      <c r="B34" s="97" t="s">
        <v>42</v>
      </c>
      <c r="C34" s="43">
        <f>IFERROR(SUMIFS(D_D[INV],D_D[MT],1,D_D[CAT],TA_20,D_D[EP],-1, D_D[LOC],$A34),0)</f>
        <v>777</v>
      </c>
      <c r="D34" s="39">
        <f>IFERROR(SUMIFS(D_D[ADP],D_D[MT],1,D_D[CAT],D$1,D_D[EP],-1, D_D[LOC],$A34),0)</f>
        <v>72.3</v>
      </c>
      <c r="E34" s="37">
        <f>IFERROR(SUMIFS(D_D[INV],D_D[MT],2,D_D[CAT],TA_21,D_D[EP],-1, D_D[LOC],$A34),0)</f>
        <v>4081</v>
      </c>
      <c r="F34" s="36">
        <f>IFERROR(SUMIFS(D_D[BL],D_D[MT],2,D_D[CAT],TA_21,D_D[EP],-1, D_D[LOC],$A34),0)</f>
        <v>1190</v>
      </c>
      <c r="G34" s="48">
        <f t="shared" si="12"/>
        <v>0.29159519725557459</v>
      </c>
      <c r="H34" s="35">
        <f>IFERROR(SUMIFS(D_D[INV],D_D[MT],2,D_D[CAT],TA_22,D_D[EP],-1, D_D[LOC],$A34),0)</f>
        <v>1609</v>
      </c>
      <c r="I34" s="36">
        <f>IFERROR(SUMIFS(D_D[BL],D_D[MT],2,D_D[CAT],TA_22,D_D[EP],-1, D_D[LOC],$A34),0)</f>
        <v>688</v>
      </c>
      <c r="J34" s="48">
        <f t="shared" si="13"/>
        <v>0.42759477936606588</v>
      </c>
      <c r="K34" s="41">
        <f>IFERROR(SUMIFS(D_D[INV],D_D[MT],2,D_D[CAT],TA_23,D_D[EP],-1, D_D[LOC],$A34),0)</f>
        <v>266</v>
      </c>
      <c r="L34" s="42">
        <f>IFERROR(SUMIFS(D_D[BL],D_D[MT],2,D_D[CAT],TA_23,D_D[EP],-1, D_D[LOC],$A34),0)</f>
        <v>254</v>
      </c>
      <c r="M34" s="48">
        <f t="shared" si="14"/>
        <v>0.95488721804511278</v>
      </c>
      <c r="N34" s="41">
        <f>IFERROR(SUMIFS(D_D[INV],D_D[MT],2,D_D[CAT],TA_24,D_D[EP],-1, D_D[LOC],$A34),0)</f>
        <v>518</v>
      </c>
      <c r="O34" s="42">
        <f>IFERROR(SUMIFS(D_D[BL],D_D[MT],2,D_D[CAT],TA_24,D_D[EP],-1, D_D[LOC],$A34),0)</f>
        <v>278</v>
      </c>
      <c r="P34" s="48">
        <f t="shared" si="15"/>
        <v>0.53667953667953672</v>
      </c>
      <c r="Q34" s="40">
        <f>IFERROR(SUMIFS(D_D[INV],D_D[MT],2,D_D[CAT],TA_25,D_D[EP],-1, D_D[LOC],$A34),0)</f>
        <v>1</v>
      </c>
      <c r="R34" s="40">
        <f>IFERROR(SUMIFS(D_D[INV],D_D[MT],2,D_D[CAT],TA_26,D_D[EP],-1, D_D[LOC],$A34),0)</f>
        <v>69</v>
      </c>
      <c r="S34" s="40">
        <f>IFERROR(SUMIFS(D_D[INV],D_D[MT],7,D_D[CAT],2,D_D[EP],TA_20, D_D[LOC],$A34),0)</f>
        <v>4281</v>
      </c>
      <c r="T34" s="7"/>
    </row>
    <row r="35" spans="1:20" x14ac:dyDescent="0.2">
      <c r="A35" s="24" t="s">
        <v>145</v>
      </c>
      <c r="B35" s="97" t="s">
        <v>44</v>
      </c>
      <c r="C35" s="43">
        <f>IFERROR(SUMIFS(D_D[INV],D_D[MT],1,D_D[CAT],TA_20,D_D[EP],-1, D_D[LOC],$A35),0)</f>
        <v>1352</v>
      </c>
      <c r="D35" s="39">
        <f>IFERROR(SUMIFS(D_D[ADP],D_D[MT],1,D_D[CAT],D$1,D_D[EP],-1, D_D[LOC],$A35),0)</f>
        <v>71.180000000000007</v>
      </c>
      <c r="E35" s="37">
        <f>IFERROR(SUMIFS(D_D[INV],D_D[MT],2,D_D[CAT],TA_21,D_D[EP],-1, D_D[LOC],$A35),0)</f>
        <v>3923</v>
      </c>
      <c r="F35" s="36">
        <f>IFERROR(SUMIFS(D_D[BL],D_D[MT],2,D_D[CAT],TA_21,D_D[EP],-1, D_D[LOC],$A35),0)</f>
        <v>718</v>
      </c>
      <c r="G35" s="48">
        <f t="shared" si="12"/>
        <v>0.18302319653326535</v>
      </c>
      <c r="H35" s="35">
        <f>IFERROR(SUMIFS(D_D[INV],D_D[MT],2,D_D[CAT],TA_22,D_D[EP],-1, D_D[LOC],$A35),0)</f>
        <v>3105</v>
      </c>
      <c r="I35" s="36">
        <f>IFERROR(SUMIFS(D_D[BL],D_D[MT],2,D_D[CAT],TA_22,D_D[EP],-1, D_D[LOC],$A35),0)</f>
        <v>908</v>
      </c>
      <c r="J35" s="48">
        <f t="shared" si="13"/>
        <v>0.29243156199677939</v>
      </c>
      <c r="K35" s="41">
        <f>IFERROR(SUMIFS(D_D[INV],D_D[MT],2,D_D[CAT],TA_23,D_D[EP],-1, D_D[LOC],$A35),0)</f>
        <v>26</v>
      </c>
      <c r="L35" s="42">
        <f>IFERROR(SUMIFS(D_D[BL],D_D[MT],2,D_D[CAT],TA_23,D_D[EP],-1, D_D[LOC],$A35),0)</f>
        <v>12</v>
      </c>
      <c r="M35" s="48">
        <f t="shared" si="14"/>
        <v>0.46153846153846156</v>
      </c>
      <c r="N35" s="41">
        <f>IFERROR(SUMIFS(D_D[INV],D_D[MT],2,D_D[CAT],TA_24,D_D[EP],-1, D_D[LOC],$A35),0)</f>
        <v>576</v>
      </c>
      <c r="O35" s="42">
        <f>IFERROR(SUMIFS(D_D[BL],D_D[MT],2,D_D[CAT],TA_24,D_D[EP],-1, D_D[LOC],$A35),0)</f>
        <v>327</v>
      </c>
      <c r="P35" s="48">
        <f t="shared" si="15"/>
        <v>0.56770833333333337</v>
      </c>
      <c r="Q35" s="40">
        <f>IFERROR(SUMIFS(D_D[INV],D_D[MT],2,D_D[CAT],TA_25,D_D[EP],-1, D_D[LOC],$A35),0)</f>
        <v>0</v>
      </c>
      <c r="R35" s="40">
        <f>IFERROR(SUMIFS(D_D[INV],D_D[MT],2,D_D[CAT],TA_26,D_D[EP],-1, D_D[LOC],$A35),0)</f>
        <v>29</v>
      </c>
      <c r="S35" s="40">
        <f>IFERROR(SUMIFS(D_D[INV],D_D[MT],7,D_D[CAT],2,D_D[EP],TA_20, D_D[LOC],$A35),0)</f>
        <v>3417</v>
      </c>
      <c r="T35" s="7"/>
    </row>
    <row r="36" spans="1:20" x14ac:dyDescent="0.2">
      <c r="A36" s="24" t="s">
        <v>127</v>
      </c>
      <c r="B36" s="97" t="s">
        <v>46</v>
      </c>
      <c r="C36" s="43">
        <f>IFERROR(SUMIFS(D_D[INV],D_D[MT],1,D_D[CAT],TA_20,D_D[EP],-1, D_D[LOC],$A36),0)</f>
        <v>901</v>
      </c>
      <c r="D36" s="39">
        <f>IFERROR(SUMIFS(D_D[ADP],D_D[MT],1,D_D[CAT],D$1,D_D[EP],-1, D_D[LOC],$A36),0)</f>
        <v>140.66999999999999</v>
      </c>
      <c r="E36" s="37">
        <f>IFERROR(SUMIFS(D_D[INV],D_D[MT],2,D_D[CAT],TA_21,D_D[EP],-1, D_D[LOC],$A36),0)</f>
        <v>3288</v>
      </c>
      <c r="F36" s="36">
        <f>IFERROR(SUMIFS(D_D[BL],D_D[MT],2,D_D[CAT],TA_21,D_D[EP],-1, D_D[LOC],$A36),0)</f>
        <v>1030</v>
      </c>
      <c r="G36" s="48">
        <f t="shared" si="12"/>
        <v>0.31326034063260338</v>
      </c>
      <c r="H36" s="35">
        <f>IFERROR(SUMIFS(D_D[INV],D_D[MT],2,D_D[CAT],TA_22,D_D[EP],-1, D_D[LOC],$A36),0)</f>
        <v>2313</v>
      </c>
      <c r="I36" s="36">
        <f>IFERROR(SUMIFS(D_D[BL],D_D[MT],2,D_D[CAT],TA_22,D_D[EP],-1, D_D[LOC],$A36),0)</f>
        <v>1078</v>
      </c>
      <c r="J36" s="48">
        <f t="shared" si="13"/>
        <v>0.46606139213143105</v>
      </c>
      <c r="K36" s="41">
        <f>IFERROR(SUMIFS(D_D[INV],D_D[MT],2,D_D[CAT],TA_23,D_D[EP],-1, D_D[LOC],$A36),0)</f>
        <v>1263</v>
      </c>
      <c r="L36" s="42">
        <f>IFERROR(SUMIFS(D_D[BL],D_D[MT],2,D_D[CAT],TA_23,D_D[EP],-1, D_D[LOC],$A36),0)</f>
        <v>1188</v>
      </c>
      <c r="M36" s="48">
        <f t="shared" si="14"/>
        <v>0.94061757719714967</v>
      </c>
      <c r="N36" s="41">
        <f>IFERROR(SUMIFS(D_D[INV],D_D[MT],2,D_D[CAT],TA_24,D_D[EP],-1, D_D[LOC],$A36),0)</f>
        <v>642</v>
      </c>
      <c r="O36" s="42">
        <f>IFERROR(SUMIFS(D_D[BL],D_D[MT],2,D_D[CAT],TA_24,D_D[EP],-1, D_D[LOC],$A36),0)</f>
        <v>467</v>
      </c>
      <c r="P36" s="48">
        <f t="shared" si="15"/>
        <v>0.72741433021806856</v>
      </c>
      <c r="Q36" s="40">
        <f>IFERROR(SUMIFS(D_D[INV],D_D[MT],2,D_D[CAT],TA_25,D_D[EP],-1, D_D[LOC],$A36),0)</f>
        <v>0</v>
      </c>
      <c r="R36" s="40">
        <f>IFERROR(SUMIFS(D_D[INV],D_D[MT],2,D_D[CAT],TA_26,D_D[EP],-1, D_D[LOC],$A36),0)</f>
        <v>162</v>
      </c>
      <c r="S36" s="40">
        <f>IFERROR(SUMIFS(D_D[INV],D_D[MT],7,D_D[CAT],2,D_D[EP],TA_20, D_D[LOC],$A36),0)</f>
        <v>6281</v>
      </c>
      <c r="T36" s="7"/>
    </row>
    <row r="37" spans="1:20" x14ac:dyDescent="0.2">
      <c r="A37" s="24" t="s">
        <v>123</v>
      </c>
      <c r="B37" s="97" t="s">
        <v>50</v>
      </c>
      <c r="C37" s="43">
        <f>IFERROR(SUMIFS(D_D[INV],D_D[MT],1,D_D[CAT],TA_20,D_D[EP],-1, D_D[LOC],$A37),0)</f>
        <v>1163</v>
      </c>
      <c r="D37" s="39">
        <f>IFERROR(SUMIFS(D_D[ADP],D_D[MT],1,D_D[CAT],D$1,D_D[EP],-1, D_D[LOC],$A37),0)</f>
        <v>106.13</v>
      </c>
      <c r="E37" s="37">
        <f>IFERROR(SUMIFS(D_D[INV],D_D[MT],2,D_D[CAT],TA_21,D_D[EP],-1, D_D[LOC],$A37),0)</f>
        <v>5221</v>
      </c>
      <c r="F37" s="36">
        <f>IFERROR(SUMIFS(D_D[BL],D_D[MT],2,D_D[CAT],TA_21,D_D[EP],-1, D_D[LOC],$A37),0)</f>
        <v>1393</v>
      </c>
      <c r="G37" s="48">
        <f t="shared" si="12"/>
        <v>0.2668071250718253</v>
      </c>
      <c r="H37" s="35">
        <f>IFERROR(SUMIFS(D_D[INV],D_D[MT],2,D_D[CAT],TA_22,D_D[EP],-1, D_D[LOC],$A37),0)</f>
        <v>2317</v>
      </c>
      <c r="I37" s="36">
        <f>IFERROR(SUMIFS(D_D[BL],D_D[MT],2,D_D[CAT],TA_22,D_D[EP],-1, D_D[LOC],$A37),0)</f>
        <v>845</v>
      </c>
      <c r="J37" s="48">
        <f t="shared" si="13"/>
        <v>0.36469572723349158</v>
      </c>
      <c r="K37" s="41">
        <f>IFERROR(SUMIFS(D_D[INV],D_D[MT],2,D_D[CAT],TA_23,D_D[EP],-1, D_D[LOC],$A37),0)</f>
        <v>766</v>
      </c>
      <c r="L37" s="42">
        <f>IFERROR(SUMIFS(D_D[BL],D_D[MT],2,D_D[CAT],TA_23,D_D[EP],-1, D_D[LOC],$A37),0)</f>
        <v>651</v>
      </c>
      <c r="M37" s="48">
        <f t="shared" si="14"/>
        <v>0.84986945169712791</v>
      </c>
      <c r="N37" s="41">
        <f>IFERROR(SUMIFS(D_D[INV],D_D[MT],2,D_D[CAT],TA_24,D_D[EP],-1, D_D[LOC],$A37),0)</f>
        <v>802</v>
      </c>
      <c r="O37" s="42">
        <f>IFERROR(SUMIFS(D_D[BL],D_D[MT],2,D_D[CAT],TA_24,D_D[EP],-1, D_D[LOC],$A37),0)</f>
        <v>432</v>
      </c>
      <c r="P37" s="48">
        <f t="shared" si="15"/>
        <v>0.53865336658354113</v>
      </c>
      <c r="Q37" s="40">
        <f>IFERROR(SUMIFS(D_D[INV],D_D[MT],2,D_D[CAT],TA_25,D_D[EP],-1, D_D[LOC],$A37),0)</f>
        <v>2</v>
      </c>
      <c r="R37" s="40">
        <f>IFERROR(SUMIFS(D_D[INV],D_D[MT],2,D_D[CAT],TA_26,D_D[EP],-1, D_D[LOC],$A37),0)</f>
        <v>316</v>
      </c>
      <c r="S37" s="40">
        <f>IFERROR(SUMIFS(D_D[INV],D_D[MT],7,D_D[CAT],2,D_D[EP],TA_20, D_D[LOC],$A37),0)</f>
        <v>6550</v>
      </c>
      <c r="T37" s="7"/>
    </row>
    <row r="38" spans="1:20" x14ac:dyDescent="0.2">
      <c r="A38" s="24" t="s">
        <v>80</v>
      </c>
      <c r="B38" s="97" t="s">
        <v>51</v>
      </c>
      <c r="C38" s="43">
        <f>IFERROR(SUMIFS(D_D[INV],D_D[MT],1,D_D[CAT],TA_20,D_D[EP],-1, D_D[LOC],$A38),0)</f>
        <v>1867</v>
      </c>
      <c r="D38" s="39">
        <f>IFERROR(SUMIFS(D_D[ADP],D_D[MT],1,D_D[CAT],D$1,D_D[EP],-1, D_D[LOC],$A38),0)</f>
        <v>82.59</v>
      </c>
      <c r="E38" s="37">
        <f>IFERROR(SUMIFS(D_D[INV],D_D[MT],2,D_D[CAT],TA_21,D_D[EP],-1, D_D[LOC],$A38),0)</f>
        <v>8402</v>
      </c>
      <c r="F38" s="36">
        <f>IFERROR(SUMIFS(D_D[BL],D_D[MT],2,D_D[CAT],TA_21,D_D[EP],-1, D_D[LOC],$A38),0)</f>
        <v>1810</v>
      </c>
      <c r="G38" s="48">
        <f t="shared" si="12"/>
        <v>0.21542489883361104</v>
      </c>
      <c r="H38" s="35">
        <f>IFERROR(SUMIFS(D_D[INV],D_D[MT],2,D_D[CAT],TA_22,D_D[EP],-1, D_D[LOC],$A38),0)</f>
        <v>5612</v>
      </c>
      <c r="I38" s="36">
        <f>IFERROR(SUMIFS(D_D[BL],D_D[MT],2,D_D[CAT],TA_22,D_D[EP],-1, D_D[LOC],$A38),0)</f>
        <v>1417</v>
      </c>
      <c r="J38" s="48">
        <f t="shared" si="13"/>
        <v>0.25249465431218815</v>
      </c>
      <c r="K38" s="41">
        <f>IFERROR(SUMIFS(D_D[INV],D_D[MT],2,D_D[CAT],TA_23,D_D[EP],-1, D_D[LOC],$A38),0)</f>
        <v>305</v>
      </c>
      <c r="L38" s="42">
        <f>IFERROR(SUMIFS(D_D[BL],D_D[MT],2,D_D[CAT],TA_23,D_D[EP],-1, D_D[LOC],$A38),0)</f>
        <v>258</v>
      </c>
      <c r="M38" s="48">
        <f t="shared" si="14"/>
        <v>0.84590163934426232</v>
      </c>
      <c r="N38" s="41">
        <f>IFERROR(SUMIFS(D_D[INV],D_D[MT],2,D_D[CAT],TA_24,D_D[EP],-1, D_D[LOC],$A38),0)</f>
        <v>1363</v>
      </c>
      <c r="O38" s="42">
        <f>IFERROR(SUMIFS(D_D[BL],D_D[MT],2,D_D[CAT],TA_24,D_D[EP],-1, D_D[LOC],$A38),0)</f>
        <v>754</v>
      </c>
      <c r="P38" s="48">
        <f t="shared" si="15"/>
        <v>0.55319148936170215</v>
      </c>
      <c r="Q38" s="40">
        <f>IFERROR(SUMIFS(D_D[INV],D_D[MT],2,D_D[CAT],TA_25,D_D[EP],-1, D_D[LOC],$A38),0)</f>
        <v>5</v>
      </c>
      <c r="R38" s="40">
        <f>IFERROR(SUMIFS(D_D[INV],D_D[MT],2,D_D[CAT],TA_26,D_D[EP],-1, D_D[LOC],$A38),0)</f>
        <v>215</v>
      </c>
      <c r="S38" s="40">
        <f>IFERROR(SUMIFS(D_D[INV],D_D[MT],7,D_D[CAT],2,D_D[EP],TA_20, D_D[LOC],$A38),0)</f>
        <v>2475</v>
      </c>
      <c r="T38" s="7"/>
    </row>
    <row r="39" spans="1:20" x14ac:dyDescent="0.2">
      <c r="A39" s="24" t="s">
        <v>122</v>
      </c>
      <c r="B39" s="97" t="s">
        <v>52</v>
      </c>
      <c r="C39" s="43">
        <f>IFERROR(SUMIFS(D_D[INV],D_D[MT],1,D_D[CAT],TA_20,D_D[EP],-1, D_D[LOC],$A39),0)</f>
        <v>460</v>
      </c>
      <c r="D39" s="39">
        <f>IFERROR(SUMIFS(D_D[ADP],D_D[MT],1,D_D[CAT],D$1,D_D[EP],-1, D_D[LOC],$A39),0)</f>
        <v>104.59</v>
      </c>
      <c r="E39" s="37">
        <f>IFERROR(SUMIFS(D_D[INV],D_D[MT],2,D_D[CAT],TA_21,D_D[EP],-1, D_D[LOC],$A39),0)</f>
        <v>3300</v>
      </c>
      <c r="F39" s="36">
        <f>IFERROR(SUMIFS(D_D[BL],D_D[MT],2,D_D[CAT],TA_21,D_D[EP],-1, D_D[LOC],$A39),0)</f>
        <v>959</v>
      </c>
      <c r="G39" s="48">
        <f t="shared" si="12"/>
        <v>0.29060606060606059</v>
      </c>
      <c r="H39" s="35">
        <f>IFERROR(SUMIFS(D_D[INV],D_D[MT],2,D_D[CAT],TA_22,D_D[EP],-1, D_D[LOC],$A39),0)</f>
        <v>1269</v>
      </c>
      <c r="I39" s="36">
        <f>IFERROR(SUMIFS(D_D[BL],D_D[MT],2,D_D[CAT],TA_22,D_D[EP],-1, D_D[LOC],$A39),0)</f>
        <v>583</v>
      </c>
      <c r="J39" s="48">
        <f t="shared" si="13"/>
        <v>0.45941686367218282</v>
      </c>
      <c r="K39" s="41">
        <f>IFERROR(SUMIFS(D_D[INV],D_D[MT],2,D_D[CAT],TA_23,D_D[EP],-1, D_D[LOC],$A39),0)</f>
        <v>54</v>
      </c>
      <c r="L39" s="42">
        <f>IFERROR(SUMIFS(D_D[BL],D_D[MT],2,D_D[CAT],TA_23,D_D[EP],-1, D_D[LOC],$A39),0)</f>
        <v>42</v>
      </c>
      <c r="M39" s="48">
        <f t="shared" si="14"/>
        <v>0.77777777777777779</v>
      </c>
      <c r="N39" s="41">
        <f>IFERROR(SUMIFS(D_D[INV],D_D[MT],2,D_D[CAT],TA_24,D_D[EP],-1, D_D[LOC],$A39),0)</f>
        <v>667</v>
      </c>
      <c r="O39" s="42">
        <f>IFERROR(SUMIFS(D_D[BL],D_D[MT],2,D_D[CAT],TA_24,D_D[EP],-1, D_D[LOC],$A39),0)</f>
        <v>349</v>
      </c>
      <c r="P39" s="48">
        <f t="shared" si="15"/>
        <v>0.52323838080959517</v>
      </c>
      <c r="Q39" s="40">
        <f>IFERROR(SUMIFS(D_D[INV],D_D[MT],2,D_D[CAT],TA_25,D_D[EP],-1, D_D[LOC],$A39),0)</f>
        <v>0</v>
      </c>
      <c r="R39" s="40">
        <f>IFERROR(SUMIFS(D_D[INV],D_D[MT],2,D_D[CAT],TA_26,D_D[EP],-1, D_D[LOC],$A39),0)</f>
        <v>61</v>
      </c>
      <c r="S39" s="40">
        <f>IFERROR(SUMIFS(D_D[INV],D_D[MT],7,D_D[CAT],2,D_D[EP],TA_20, D_D[LOC],$A39),0)</f>
        <v>4302</v>
      </c>
      <c r="T39" s="7"/>
    </row>
    <row r="40" spans="1:20" x14ac:dyDescent="0.2">
      <c r="A40" s="24" t="s">
        <v>89</v>
      </c>
      <c r="B40" s="97" t="s">
        <v>62</v>
      </c>
      <c r="C40" s="43">
        <f>IFERROR(SUMIFS(D_D[INV],D_D[MT],1,D_D[CAT],TA_20,D_D[EP],-1, D_D[LOC],$A40),0)</f>
        <v>1886</v>
      </c>
      <c r="D40" s="39">
        <f>IFERROR(SUMIFS(D_D[ADP],D_D[MT],1,D_D[CAT],D$1,D_D[EP],-1, D_D[LOC],$A40),0)</f>
        <v>74.819999999999993</v>
      </c>
      <c r="E40" s="37">
        <f>IFERROR(SUMIFS(D_D[INV],D_D[MT],2,D_D[CAT],TA_21,D_D[EP],-1, D_D[LOC],$A40),0)</f>
        <v>12218</v>
      </c>
      <c r="F40" s="36">
        <f>IFERROR(SUMIFS(D_D[BL],D_D[MT],2,D_D[CAT],TA_21,D_D[EP],-1, D_D[LOC],$A40),0)</f>
        <v>2913</v>
      </c>
      <c r="G40" s="48">
        <f t="shared" si="12"/>
        <v>0.23841872646914389</v>
      </c>
      <c r="H40" s="35">
        <f>IFERROR(SUMIFS(D_D[INV],D_D[MT],2,D_D[CAT],TA_22,D_D[EP],-1, D_D[LOC],$A40),0)</f>
        <v>4016</v>
      </c>
      <c r="I40" s="36">
        <f>IFERROR(SUMIFS(D_D[BL],D_D[MT],2,D_D[CAT],TA_22,D_D[EP],-1, D_D[LOC],$A40),0)</f>
        <v>1254</v>
      </c>
      <c r="J40" s="48">
        <f t="shared" si="13"/>
        <v>0.31225099601593626</v>
      </c>
      <c r="K40" s="41">
        <f>IFERROR(SUMIFS(D_D[INV],D_D[MT],2,D_D[CAT],TA_23,D_D[EP],-1, D_D[LOC],$A40),0)</f>
        <v>75</v>
      </c>
      <c r="L40" s="42">
        <f>IFERROR(SUMIFS(D_D[BL],D_D[MT],2,D_D[CAT],TA_23,D_D[EP],-1, D_D[LOC],$A40),0)</f>
        <v>39</v>
      </c>
      <c r="M40" s="48">
        <f t="shared" si="14"/>
        <v>0.52</v>
      </c>
      <c r="N40" s="41">
        <f>IFERROR(SUMIFS(D_D[INV],D_D[MT],2,D_D[CAT],TA_24,D_D[EP],-1, D_D[LOC],$A40),0)</f>
        <v>1799</v>
      </c>
      <c r="O40" s="42">
        <f>IFERROR(SUMIFS(D_D[BL],D_D[MT],2,D_D[CAT],TA_24,D_D[EP],-1, D_D[LOC],$A40),0)</f>
        <v>1121</v>
      </c>
      <c r="P40" s="48">
        <f t="shared" si="15"/>
        <v>0.62312395775430796</v>
      </c>
      <c r="Q40" s="40">
        <f>IFERROR(SUMIFS(D_D[INV],D_D[MT],2,D_D[CAT],TA_25,D_D[EP],-1, D_D[LOC],$A40),0)</f>
        <v>0</v>
      </c>
      <c r="R40" s="40">
        <f>IFERROR(SUMIFS(D_D[INV],D_D[MT],2,D_D[CAT],TA_26,D_D[EP],-1, D_D[LOC],$A40),0)</f>
        <v>32</v>
      </c>
      <c r="S40" s="40">
        <f>IFERROR(SUMIFS(D_D[INV],D_D[MT],7,D_D[CAT],2,D_D[EP],TA_20, D_D[LOC],$A40),0)</f>
        <v>8530</v>
      </c>
      <c r="T40" s="7"/>
    </row>
    <row r="41" spans="1:20" x14ac:dyDescent="0.2">
      <c r="A41" s="24" t="s">
        <v>148</v>
      </c>
      <c r="B41" s="97" t="s">
        <v>65</v>
      </c>
      <c r="C41" s="43">
        <f>IFERROR(SUMIFS(D_D[INV],D_D[MT],1,D_D[CAT],TA_20,D_D[EP],-1, D_D[LOC],$A41),0)</f>
        <v>547</v>
      </c>
      <c r="D41" s="39">
        <f>IFERROR(SUMIFS(D_D[ADP],D_D[MT],1,D_D[CAT],D$1,D_D[EP],-1, D_D[LOC],$A41),0)</f>
        <v>88.52</v>
      </c>
      <c r="E41" s="37">
        <f>IFERROR(SUMIFS(D_D[INV],D_D[MT],2,D_D[CAT],TA_21,D_D[EP],-1, D_D[LOC],$A41),0)</f>
        <v>2762</v>
      </c>
      <c r="F41" s="36">
        <f>IFERROR(SUMIFS(D_D[BL],D_D[MT],2,D_D[CAT],TA_21,D_D[EP],-1, D_D[LOC],$A41),0)</f>
        <v>1049</v>
      </c>
      <c r="G41" s="48">
        <f t="shared" si="12"/>
        <v>0.37979724837074585</v>
      </c>
      <c r="H41" s="35">
        <f>IFERROR(SUMIFS(D_D[INV],D_D[MT],2,D_D[CAT],TA_22,D_D[EP],-1, D_D[LOC],$A41),0)</f>
        <v>1637</v>
      </c>
      <c r="I41" s="36">
        <f>IFERROR(SUMIFS(D_D[BL],D_D[MT],2,D_D[CAT],TA_22,D_D[EP],-1, D_D[LOC],$A41),0)</f>
        <v>666</v>
      </c>
      <c r="J41" s="48">
        <f t="shared" si="13"/>
        <v>0.40684178375076357</v>
      </c>
      <c r="K41" s="41">
        <f>IFERROR(SUMIFS(D_D[INV],D_D[MT],2,D_D[CAT],TA_23,D_D[EP],-1, D_D[LOC],$A41),0)</f>
        <v>214</v>
      </c>
      <c r="L41" s="42">
        <f>IFERROR(SUMIFS(D_D[BL],D_D[MT],2,D_D[CAT],TA_23,D_D[EP],-1, D_D[LOC],$A41),0)</f>
        <v>188</v>
      </c>
      <c r="M41" s="48">
        <f t="shared" si="14"/>
        <v>0.87850467289719625</v>
      </c>
      <c r="N41" s="41">
        <f>IFERROR(SUMIFS(D_D[INV],D_D[MT],2,D_D[CAT],TA_24,D_D[EP],-1, D_D[LOC],$A41),0)</f>
        <v>563</v>
      </c>
      <c r="O41" s="42">
        <f>IFERROR(SUMIFS(D_D[BL],D_D[MT],2,D_D[CAT],TA_24,D_D[EP],-1, D_D[LOC],$A41),0)</f>
        <v>356</v>
      </c>
      <c r="P41" s="48">
        <f t="shared" si="15"/>
        <v>0.63232682060390766</v>
      </c>
      <c r="Q41" s="40">
        <f>IFERROR(SUMIFS(D_D[INV],D_D[MT],2,D_D[CAT],TA_25,D_D[EP],-1, D_D[LOC],$A41),0)</f>
        <v>0</v>
      </c>
      <c r="R41" s="40">
        <f>IFERROR(SUMIFS(D_D[INV],D_D[MT],2,D_D[CAT],TA_26,D_D[EP],-1, D_D[LOC],$A41),0)</f>
        <v>9</v>
      </c>
      <c r="S41" s="40">
        <f>IFERROR(SUMIFS(D_D[INV],D_D[MT],7,D_D[CAT],2,D_D[EP],TA_20, D_D[LOC],$A41),0)</f>
        <v>4154</v>
      </c>
      <c r="T41" s="7"/>
    </row>
    <row r="42" spans="1:20" x14ac:dyDescent="0.2">
      <c r="A42" s="24" t="s">
        <v>119</v>
      </c>
      <c r="B42" s="97" t="s">
        <v>70</v>
      </c>
      <c r="C42" s="43">
        <f>IFERROR(SUMIFS(D_D[INV],D_D[MT],1,D_D[CAT],TA_20,D_D[EP],-1, D_D[LOC],$A42),0)</f>
        <v>2600</v>
      </c>
      <c r="D42" s="39">
        <f>IFERROR(SUMIFS(D_D[ADP],D_D[MT],1,D_D[CAT],D$1,D_D[EP],-1, D_D[LOC],$A42),0)</f>
        <v>70.290000000000006</v>
      </c>
      <c r="E42" s="37">
        <f>IFERROR(SUMIFS(D_D[INV],D_D[MT],2,D_D[CAT],TA_21,D_D[EP],-1, D_D[LOC],$A42),0)</f>
        <v>21527</v>
      </c>
      <c r="F42" s="36">
        <f>IFERROR(SUMIFS(D_D[BL],D_D[MT],2,D_D[CAT],TA_21,D_D[EP],-1, D_D[LOC],$A42),0)</f>
        <v>4433</v>
      </c>
      <c r="G42" s="48">
        <f t="shared" si="12"/>
        <v>0.20592743995912111</v>
      </c>
      <c r="H42" s="35">
        <f>IFERROR(SUMIFS(D_D[INV],D_D[MT],2,D_D[CAT],TA_22,D_D[EP],-1, D_D[LOC],$A42),0)</f>
        <v>7194</v>
      </c>
      <c r="I42" s="36">
        <f>IFERROR(SUMIFS(D_D[BL],D_D[MT],2,D_D[CAT],TA_22,D_D[EP],-1, D_D[LOC],$A42),0)</f>
        <v>2575</v>
      </c>
      <c r="J42" s="48">
        <f t="shared" si="13"/>
        <v>0.35793716986377538</v>
      </c>
      <c r="K42" s="41">
        <f>IFERROR(SUMIFS(D_D[INV],D_D[MT],2,D_D[CAT],TA_23,D_D[EP],-1, D_D[LOC],$A42),0)</f>
        <v>2001</v>
      </c>
      <c r="L42" s="42">
        <f>IFERROR(SUMIFS(D_D[BL],D_D[MT],2,D_D[CAT],TA_23,D_D[EP],-1, D_D[LOC],$A42),0)</f>
        <v>514</v>
      </c>
      <c r="M42" s="48">
        <f t="shared" si="14"/>
        <v>0.25687156421789104</v>
      </c>
      <c r="N42" s="41">
        <f>IFERROR(SUMIFS(D_D[INV],D_D[MT],2,D_D[CAT],TA_24,D_D[EP],-1, D_D[LOC],$A42),0)</f>
        <v>4908</v>
      </c>
      <c r="O42" s="42">
        <f>IFERROR(SUMIFS(D_D[BL],D_D[MT],2,D_D[CAT],TA_24,D_D[EP],-1, D_D[LOC],$A42),0)</f>
        <v>2080</v>
      </c>
      <c r="P42" s="48">
        <f t="shared" si="15"/>
        <v>0.42379788101059496</v>
      </c>
      <c r="Q42" s="40">
        <f>IFERROR(SUMIFS(D_D[INV],D_D[MT],2,D_D[CAT],TA_25,D_D[EP],-1, D_D[LOC],$A42),0)</f>
        <v>375</v>
      </c>
      <c r="R42" s="40">
        <f>IFERROR(SUMIFS(D_D[INV],D_D[MT],2,D_D[CAT],TA_26,D_D[EP],-1, D_D[LOC],$A42),0)</f>
        <v>312</v>
      </c>
      <c r="S42" s="40">
        <f>IFERROR(SUMIFS(D_D[INV],D_D[MT],7,D_D[CAT],2,D_D[EP],TA_20, D_D[LOC],$A42),0)</f>
        <v>3032</v>
      </c>
      <c r="T42" s="7"/>
    </row>
    <row r="43" spans="1:20" x14ac:dyDescent="0.2">
      <c r="A43" s="24" t="s">
        <v>120</v>
      </c>
      <c r="B43" s="97" t="s">
        <v>76</v>
      </c>
      <c r="C43" s="43">
        <f>IFERROR(SUMIFS(D_D[INV],D_D[MT],1,D_D[CAT],TA_20,D_D[EP],-1, D_D[LOC],$A43),0)</f>
        <v>2427</v>
      </c>
      <c r="D43" s="39">
        <f>IFERROR(SUMIFS(D_D[ADP],D_D[MT],1,D_D[CAT],D$1,D_D[EP],-1, D_D[LOC],$A43),0)</f>
        <v>71.75</v>
      </c>
      <c r="E43" s="37">
        <f>IFERROR(SUMIFS(D_D[INV],D_D[MT],2,D_D[CAT],TA_21,D_D[EP],-1, D_D[LOC],$A43),0)</f>
        <v>14216</v>
      </c>
      <c r="F43" s="36">
        <f>IFERROR(SUMIFS(D_D[BL],D_D[MT],2,D_D[CAT],TA_21,D_D[EP],-1, D_D[LOC],$A43),0)</f>
        <v>3533</v>
      </c>
      <c r="G43" s="48">
        <f t="shared" si="12"/>
        <v>0.24852279122115925</v>
      </c>
      <c r="H43" s="35">
        <f>IFERROR(SUMIFS(D_D[INV],D_D[MT],2,D_D[CAT],TA_22,D_D[EP],-1, D_D[LOC],$A43),0)</f>
        <v>7792</v>
      </c>
      <c r="I43" s="36">
        <f>IFERROR(SUMIFS(D_D[BL],D_D[MT],2,D_D[CAT],TA_22,D_D[EP],-1, D_D[LOC],$A43),0)</f>
        <v>2137</v>
      </c>
      <c r="J43" s="48">
        <f t="shared" si="13"/>
        <v>0.27425564681724846</v>
      </c>
      <c r="K43" s="41">
        <f>IFERROR(SUMIFS(D_D[INV],D_D[MT],2,D_D[CAT],TA_23,D_D[EP],-1, D_D[LOC],$A43),0)</f>
        <v>437</v>
      </c>
      <c r="L43" s="42">
        <f>IFERROR(SUMIFS(D_D[BL],D_D[MT],2,D_D[CAT],TA_23,D_D[EP],-1, D_D[LOC],$A43),0)</f>
        <v>330</v>
      </c>
      <c r="M43" s="48">
        <f t="shared" si="14"/>
        <v>0.75514874141876431</v>
      </c>
      <c r="N43" s="41">
        <f>IFERROR(SUMIFS(D_D[INV],D_D[MT],2,D_D[CAT],TA_24,D_D[EP],-1, D_D[LOC],$A43),0)</f>
        <v>2532</v>
      </c>
      <c r="O43" s="42">
        <f>IFERROR(SUMIFS(D_D[BL],D_D[MT],2,D_D[CAT],TA_24,D_D[EP],-1, D_D[LOC],$A43),0)</f>
        <v>1508</v>
      </c>
      <c r="P43" s="48">
        <f t="shared" si="15"/>
        <v>0.59557661927330174</v>
      </c>
      <c r="Q43" s="40">
        <f>IFERROR(SUMIFS(D_D[INV],D_D[MT],2,D_D[CAT],TA_25,D_D[EP],-1, D_D[LOC],$A43),0)</f>
        <v>0</v>
      </c>
      <c r="R43" s="40">
        <f>IFERROR(SUMIFS(D_D[INV],D_D[MT],2,D_D[CAT],TA_26,D_D[EP],-1, D_D[LOC],$A43),0)</f>
        <v>17</v>
      </c>
      <c r="S43" s="40">
        <f>IFERROR(SUMIFS(D_D[INV],D_D[MT],7,D_D[CAT],2,D_D[EP],TA_20, D_D[LOC],$A43),0)</f>
        <v>3787</v>
      </c>
      <c r="T43" s="7"/>
    </row>
    <row r="44" spans="1:20" x14ac:dyDescent="0.2">
      <c r="A44" s="9">
        <v>384</v>
      </c>
      <c r="B44" s="228" t="s">
        <v>295</v>
      </c>
      <c r="C44" s="44">
        <f>IFERROR(SUMIFS(D_D[INV],D_D[MT],1,D_D[CAT],TA_20,D_D[EP],-1, D_D[LOC],$A44),0)</f>
        <v>18612</v>
      </c>
      <c r="D44" s="38">
        <f>IFERROR(SUMIFS(D_D[ADP],D_D[MT],1,D_D[CAT],D$1,D_D[EP],-1, D_D[LOC],$A44),0)</f>
        <v>81.790000000000006</v>
      </c>
      <c r="E44" s="45">
        <f>IFERROR(SUMIFS(D_D[INV],D_D[MT],2,D_D[CAT],TA_21,D_D[EP],-1, D_D[LOC],$A44),0)</f>
        <v>72303</v>
      </c>
      <c r="F44" s="49">
        <f>IFERROR(SUMIFS(D_D[BL],D_D[MT],2,D_D[CAT],TA_21,D_D[EP],-1, D_D[LOC],$A44),0)</f>
        <v>15254</v>
      </c>
      <c r="G44" s="46">
        <f t="shared" si="12"/>
        <v>0.21097326528636431</v>
      </c>
      <c r="H44" s="49">
        <f>IFERROR(SUMIFS(D_D[INV],D_D[MT],2,D_D[CAT],TA_22,D_D[EP],-1, D_D[LOC],$A44),0)</f>
        <v>48325</v>
      </c>
      <c r="I44" s="49">
        <f>IFERROR(SUMIFS(D_D[BL],D_D[MT],2,D_D[CAT],TA_22,D_D[EP],-1, D_D[LOC],$A44),0)</f>
        <v>20020</v>
      </c>
      <c r="J44" s="46">
        <f t="shared" si="13"/>
        <v>0.41427832384893948</v>
      </c>
      <c r="K44" s="44">
        <f>IFERROR(SUMIFS(D_D[INV],D_D[MT],2,D_D[CAT],TA_23,D_D[EP],-1, D_D[LOC],$A44),0)</f>
        <v>2046</v>
      </c>
      <c r="L44" s="44">
        <f>IFERROR(SUMIFS(D_D[BL],D_D[MT],2,D_D[CAT],TA_23,D_D[EP],-1, D_D[LOC],$A44),0)</f>
        <v>1288</v>
      </c>
      <c r="M44" s="46">
        <f t="shared" si="14"/>
        <v>0.62952101661779081</v>
      </c>
      <c r="N44" s="44">
        <f>IFERROR(SUMIFS(D_D[INV],D_D[MT],2,D_D[CAT],TA_24,D_D[EP],-1, D_D[LOC],$A44),0)</f>
        <v>14026</v>
      </c>
      <c r="O44" s="44">
        <f>IFERROR(SUMIFS(D_D[BL],D_D[MT],2,D_D[CAT],TA_24,D_D[EP],-1, D_D[LOC],$A44),0)</f>
        <v>8279</v>
      </c>
      <c r="P44" s="46">
        <f t="shared" si="15"/>
        <v>0.59026094396121487</v>
      </c>
      <c r="Q44" s="44">
        <f>IFERROR(SUMIFS(D_D[INV],D_D[MT],2,D_D[CAT],TA_25,D_D[EP],-1, D_D[LOC],$A44),0)</f>
        <v>13347</v>
      </c>
      <c r="R44" s="47">
        <f>IFERROR(SUMIFS(D_D[INV],D_D[MT],2,D_D[CAT],TA_26,D_D[EP],-1, D_D[LOC],$A44),0)</f>
        <v>286</v>
      </c>
      <c r="S44" s="47">
        <f>IFERROR(SUMIFS(D_D[INV],D_D[MT],7,D_D[CAT],2,D_D[EP],TA_20, D_D[LOC],$A44),0)</f>
        <v>39476</v>
      </c>
      <c r="T44" s="230"/>
    </row>
    <row r="45" spans="1:20" x14ac:dyDescent="0.2">
      <c r="A45" s="9" t="s">
        <v>361</v>
      </c>
      <c r="B45" s="97" t="s">
        <v>873</v>
      </c>
      <c r="C45" s="50">
        <f>IFERROR(SUMIFS(D_D[INV],D_D[MT],1,D_D[CAT],TA_20,D_D[EP],-1, D_D[LOC],$A45),0)</f>
        <v>176</v>
      </c>
      <c r="D45" s="51">
        <f>IFERROR(SUMIFS(D_D[ADP],D_D[MT],1,D_D[CAT],D$1,D_D[EP],-1, D_D[LOC],$A45),0)</f>
        <v>73.3</v>
      </c>
      <c r="E45" s="52">
        <f>IFERROR(SUMIFS(D_D[INV],D_D[MT],2,D_D[CAT],TA_21,D_D[EP],-1, D_D[LOC],$A45),0)</f>
        <v>1110</v>
      </c>
      <c r="F45" s="53">
        <f>IFERROR(SUMIFS(D_D[BL],D_D[MT],2,D_D[CAT],TA_21,D_D[EP],-1, D_D[LOC],$A45),0)</f>
        <v>200</v>
      </c>
      <c r="G45" s="54">
        <f t="shared" si="12"/>
        <v>0.18018018018018017</v>
      </c>
      <c r="H45" s="55">
        <f>IFERROR(SUMIFS(D_D[INV],D_D[MT],2,D_D[CAT],TA_22,D_D[EP],-1, D_D[LOC],$A45),0)</f>
        <v>511</v>
      </c>
      <c r="I45" s="53">
        <f>IFERROR(SUMIFS(D_D[BL],D_D[MT],2,D_D[CAT],TA_22,D_D[EP],-1, D_D[LOC],$A45),0)</f>
        <v>271</v>
      </c>
      <c r="J45" s="54">
        <f t="shared" si="13"/>
        <v>0.53033268101761255</v>
      </c>
      <c r="K45" s="56">
        <f>IFERROR(SUMIFS(D_D[INV],D_D[MT],2,D_D[CAT],TA_23,D_D[EP],-1, D_D[LOC],$A45),0)</f>
        <v>8</v>
      </c>
      <c r="L45" s="57">
        <f>IFERROR(SUMIFS(D_D[BL],D_D[MT],2,D_D[CAT],TA_23,D_D[EP],-1, D_D[LOC],$A45),0)</f>
        <v>3</v>
      </c>
      <c r="M45" s="54">
        <f t="shared" si="14"/>
        <v>0.375</v>
      </c>
      <c r="N45" s="56">
        <f>IFERROR(SUMIFS(D_D[INV],D_D[MT],2,D_D[CAT],TA_24,D_D[EP],-1, D_D[LOC],$A45),0)</f>
        <v>104</v>
      </c>
      <c r="O45" s="57">
        <f>IFERROR(SUMIFS(D_D[BL],D_D[MT],2,D_D[CAT],TA_24,D_D[EP],-1, D_D[LOC],$A45),0)</f>
        <v>77</v>
      </c>
      <c r="P45" s="54">
        <f t="shared" si="15"/>
        <v>0.74038461538461542</v>
      </c>
      <c r="Q45" s="58">
        <f>IFERROR(SUMIFS(D_D[INV],D_D[MT],2,D_D[CAT],TA_25,D_D[EP],-1, D_D[LOC],$A45),0)</f>
        <v>0</v>
      </c>
      <c r="R45" s="58">
        <f>IFERROR(SUMIFS(D_D[INV],D_D[MT],2,D_D[CAT],TA_26,D_D[EP],-1, D_D[LOC],$A45),0)</f>
        <v>1</v>
      </c>
      <c r="S45" s="40">
        <f>IFERROR(SUMIFS(D_D[INV],D_D[MT],7,D_D[CAT],2,D_D[EP],TA_20, D_D[LOC],$A45),0)</f>
        <v>704</v>
      </c>
      <c r="T45" s="230"/>
    </row>
    <row r="46" spans="1:20" x14ac:dyDescent="0.2">
      <c r="A46" s="9" t="s">
        <v>135</v>
      </c>
      <c r="B46" s="97" t="s">
        <v>33</v>
      </c>
      <c r="C46" s="50">
        <f>IFERROR(SUMIFS(D_D[INV],D_D[MT],1,D_D[CAT],TA_20,D_D[EP],-1, D_D[LOC],$A46),0)</f>
        <v>493</v>
      </c>
      <c r="D46" s="51">
        <f>IFERROR(SUMIFS(D_D[ADP],D_D[MT],1,D_D[CAT],D$1,D_D[EP],-1, D_D[LOC],$A46),0)</f>
        <v>73.14</v>
      </c>
      <c r="E46" s="52">
        <f>IFERROR(SUMIFS(D_D[INV],D_D[MT],2,D_D[CAT],TA_21,D_D[EP],-1, D_D[LOC],$A46),0)</f>
        <v>4414</v>
      </c>
      <c r="F46" s="53">
        <f>IFERROR(SUMIFS(D_D[BL],D_D[MT],2,D_D[CAT],TA_21,D_D[EP],-1, D_D[LOC],$A46),0)</f>
        <v>1269</v>
      </c>
      <c r="G46" s="54">
        <f t="shared" si="12"/>
        <v>0.28749433620299047</v>
      </c>
      <c r="H46" s="55">
        <f>IFERROR(SUMIFS(D_D[INV],D_D[MT],2,D_D[CAT],TA_22,D_D[EP],-1, D_D[LOC],$A46),0)</f>
        <v>1782</v>
      </c>
      <c r="I46" s="53">
        <f>IFERROR(SUMIFS(D_D[BL],D_D[MT],2,D_D[CAT],TA_22,D_D[EP],-1, D_D[LOC],$A46),0)</f>
        <v>834</v>
      </c>
      <c r="J46" s="54">
        <f t="shared" si="13"/>
        <v>0.46801346801346799</v>
      </c>
      <c r="K46" s="56">
        <f>IFERROR(SUMIFS(D_D[INV],D_D[MT],2,D_D[CAT],TA_23,D_D[EP],-1, D_D[LOC],$A46),0)</f>
        <v>363</v>
      </c>
      <c r="L46" s="57">
        <f>IFERROR(SUMIFS(D_D[BL],D_D[MT],2,D_D[CAT],TA_23,D_D[EP],-1, D_D[LOC],$A46),0)</f>
        <v>313</v>
      </c>
      <c r="M46" s="54">
        <f t="shared" si="14"/>
        <v>0.86225895316804413</v>
      </c>
      <c r="N46" s="56">
        <f>IFERROR(SUMIFS(D_D[INV],D_D[MT],2,D_D[CAT],TA_24,D_D[EP],-1, D_D[LOC],$A46),0)</f>
        <v>475</v>
      </c>
      <c r="O46" s="57">
        <f>IFERROR(SUMIFS(D_D[BL],D_D[MT],2,D_D[CAT],TA_24,D_D[EP],-1, D_D[LOC],$A46),0)</f>
        <v>270</v>
      </c>
      <c r="P46" s="54">
        <f t="shared" si="15"/>
        <v>0.56842105263157894</v>
      </c>
      <c r="Q46" s="58">
        <f>IFERROR(SUMIFS(D_D[INV],D_D[MT],2,D_D[CAT],TA_25,D_D[EP],-1, D_D[LOC],$A46),0)</f>
        <v>0</v>
      </c>
      <c r="R46" s="58">
        <f>IFERROR(SUMIFS(D_D[INV],D_D[MT],2,D_D[CAT],TA_26,D_D[EP],-1, D_D[LOC],$A46),0)</f>
        <v>18</v>
      </c>
      <c r="S46" s="40">
        <f>IFERROR(SUMIFS(D_D[INV],D_D[MT],7,D_D[CAT],2,D_D[EP],TA_20, D_D[LOC],$A46),0)</f>
        <v>1841</v>
      </c>
      <c r="T46" s="230"/>
    </row>
    <row r="47" spans="1:20" x14ac:dyDescent="0.2">
      <c r="A47" s="9" t="s">
        <v>132</v>
      </c>
      <c r="B47" s="97" t="s">
        <v>34</v>
      </c>
      <c r="C47" s="50">
        <f>IFERROR(SUMIFS(D_D[INV],D_D[MT],1,D_D[CAT],TA_20,D_D[EP],-1, D_D[LOC],$A47),0)</f>
        <v>142</v>
      </c>
      <c r="D47" s="51">
        <f>IFERROR(SUMIFS(D_D[ADP],D_D[MT],1,D_D[CAT],D$1,D_D[EP],-1, D_D[LOC],$A47),0)</f>
        <v>95.83</v>
      </c>
      <c r="E47" s="52">
        <f>IFERROR(SUMIFS(D_D[INV],D_D[MT],2,D_D[CAT],TA_21,D_D[EP],-1, D_D[LOC],$A47),0)</f>
        <v>1247</v>
      </c>
      <c r="F47" s="53">
        <f>IFERROR(SUMIFS(D_D[BL],D_D[MT],2,D_D[CAT],TA_21,D_D[EP],-1, D_D[LOC],$A47),0)</f>
        <v>226</v>
      </c>
      <c r="G47" s="54">
        <f t="shared" si="4"/>
        <v>0.18123496391339214</v>
      </c>
      <c r="H47" s="55">
        <f>IFERROR(SUMIFS(D_D[INV],D_D[MT],2,D_D[CAT],TA_22,D_D[EP],-1, D_D[LOC],$A47),0)</f>
        <v>841</v>
      </c>
      <c r="I47" s="53">
        <f>IFERROR(SUMIFS(D_D[BL],D_D[MT],2,D_D[CAT],TA_22,D_D[EP],-1, D_D[LOC],$A47),0)</f>
        <v>443</v>
      </c>
      <c r="J47" s="54">
        <f t="shared" si="5"/>
        <v>0.52675386444708683</v>
      </c>
      <c r="K47" s="56">
        <f>IFERROR(SUMIFS(D_D[INV],D_D[MT],2,D_D[CAT],TA_23,D_D[EP],-1, D_D[LOC],$A47),0)</f>
        <v>34</v>
      </c>
      <c r="L47" s="57">
        <f>IFERROR(SUMIFS(D_D[BL],D_D[MT],2,D_D[CAT],TA_23,D_D[EP],-1, D_D[LOC],$A47),0)</f>
        <v>17</v>
      </c>
      <c r="M47" s="54">
        <f t="shared" si="6"/>
        <v>0.5</v>
      </c>
      <c r="N47" s="56">
        <f>IFERROR(SUMIFS(D_D[INV],D_D[MT],2,D_D[CAT],TA_24,D_D[EP],-1, D_D[LOC],$A47),0)</f>
        <v>456</v>
      </c>
      <c r="O47" s="57">
        <f>IFERROR(SUMIFS(D_D[BL],D_D[MT],2,D_D[CAT],TA_24,D_D[EP],-1, D_D[LOC],$A47),0)</f>
        <v>271</v>
      </c>
      <c r="P47" s="54">
        <f t="shared" si="7"/>
        <v>0.5942982456140351</v>
      </c>
      <c r="Q47" s="58">
        <f>IFERROR(SUMIFS(D_D[INV],D_D[MT],2,D_D[CAT],TA_25,D_D[EP],-1, D_D[LOC],$A47),0)</f>
        <v>0</v>
      </c>
      <c r="R47" s="58">
        <f>IFERROR(SUMIFS(D_D[INV],D_D[MT],2,D_D[CAT],TA_26,D_D[EP],-1, D_D[LOC],$A47),0)</f>
        <v>13</v>
      </c>
      <c r="S47" s="40">
        <f>IFERROR(SUMIFS(D_D[INV],D_D[MT],7,D_D[CAT],2,D_D[EP],TA_20, D_D[LOC],$A47),0)</f>
        <v>2594</v>
      </c>
      <c r="T47" s="230"/>
    </row>
    <row r="48" spans="1:20" x14ac:dyDescent="0.2">
      <c r="A48" s="9" t="s">
        <v>155</v>
      </c>
      <c r="B48" s="97" t="s">
        <v>36</v>
      </c>
      <c r="C48" s="50">
        <f>IFERROR(SUMIFS(D_D[INV],D_D[MT],1,D_D[CAT],TA_20,D_D[EP],-1, D_D[LOC],$A48),0)</f>
        <v>193</v>
      </c>
      <c r="D48" s="51">
        <f>IFERROR(SUMIFS(D_D[ADP],D_D[MT],1,D_D[CAT],D$1,D_D[EP],-1, D_D[LOC],$A48),0)</f>
        <v>69.03</v>
      </c>
      <c r="E48" s="52">
        <f>IFERROR(SUMIFS(D_D[INV],D_D[MT],2,D_D[CAT],TA_21,D_D[EP],-1, D_D[LOC],$A48),0)</f>
        <v>1104</v>
      </c>
      <c r="F48" s="53">
        <f>IFERROR(SUMIFS(D_D[BL],D_D[MT],2,D_D[CAT],TA_21,D_D[EP],-1, D_D[LOC],$A48),0)</f>
        <v>264</v>
      </c>
      <c r="G48" s="54">
        <f t="shared" si="4"/>
        <v>0.2391304347826087</v>
      </c>
      <c r="H48" s="55">
        <f>IFERROR(SUMIFS(D_D[INV],D_D[MT],2,D_D[CAT],TA_22,D_D[EP],-1, D_D[LOC],$A48),0)</f>
        <v>558</v>
      </c>
      <c r="I48" s="53">
        <f>IFERROR(SUMIFS(D_D[BL],D_D[MT],2,D_D[CAT],TA_22,D_D[EP],-1, D_D[LOC],$A48),0)</f>
        <v>278</v>
      </c>
      <c r="J48" s="54">
        <f t="shared" si="5"/>
        <v>0.49820788530465948</v>
      </c>
      <c r="K48" s="56">
        <f>IFERROR(SUMIFS(D_D[INV],D_D[MT],2,D_D[CAT],TA_23,D_D[EP],-1, D_D[LOC],$A48),0)</f>
        <v>21</v>
      </c>
      <c r="L48" s="57">
        <f>IFERROR(SUMIFS(D_D[BL],D_D[MT],2,D_D[CAT],TA_23,D_D[EP],-1, D_D[LOC],$A48),0)</f>
        <v>11</v>
      </c>
      <c r="M48" s="54">
        <f t="shared" si="6"/>
        <v>0.52380952380952384</v>
      </c>
      <c r="N48" s="56">
        <f>IFERROR(SUMIFS(D_D[INV],D_D[MT],2,D_D[CAT],TA_24,D_D[EP],-1, D_D[LOC],$A48),0)</f>
        <v>160</v>
      </c>
      <c r="O48" s="57">
        <f>IFERROR(SUMIFS(D_D[BL],D_D[MT],2,D_D[CAT],TA_24,D_D[EP],-1, D_D[LOC],$A48),0)</f>
        <v>122</v>
      </c>
      <c r="P48" s="54">
        <f t="shared" si="7"/>
        <v>0.76249999999999996</v>
      </c>
      <c r="Q48" s="58">
        <f>IFERROR(SUMIFS(D_D[INV],D_D[MT],2,D_D[CAT],TA_25,D_D[EP],-1, D_D[LOC],$A48),0)</f>
        <v>0</v>
      </c>
      <c r="R48" s="58">
        <f>IFERROR(SUMIFS(D_D[INV],D_D[MT],2,D_D[CAT],TA_26,D_D[EP],-1, D_D[LOC],$A48),0)</f>
        <v>5</v>
      </c>
      <c r="S48" s="40">
        <f>IFERROR(SUMIFS(D_D[INV],D_D[MT],7,D_D[CAT],2,D_D[EP],TA_20, D_D[LOC],$A48),0)</f>
        <v>637</v>
      </c>
      <c r="T48" s="230"/>
    </row>
    <row r="49" spans="1:20" x14ac:dyDescent="0.2">
      <c r="A49" s="9" t="s">
        <v>154</v>
      </c>
      <c r="B49" s="97" t="s">
        <v>874</v>
      </c>
      <c r="C49" s="50">
        <f>IFERROR(SUMIFS(D_D[INV],D_D[MT],1,D_D[CAT],TA_20,D_D[EP],-1, D_D[LOC],$A49),0)</f>
        <v>773</v>
      </c>
      <c r="D49" s="51">
        <f>IFERROR(SUMIFS(D_D[ADP],D_D[MT],1,D_D[CAT],D$1,D_D[EP],-1, D_D[LOC],$A49),0)</f>
        <v>72.069999999999993</v>
      </c>
      <c r="E49" s="52">
        <f>IFERROR(SUMIFS(D_D[INV],D_D[MT],2,D_D[CAT],TA_21,D_D[EP],-1, D_D[LOC],$A49),0)</f>
        <v>1760</v>
      </c>
      <c r="F49" s="53">
        <f>IFERROR(SUMIFS(D_D[BL],D_D[MT],2,D_D[CAT],TA_21,D_D[EP],-1, D_D[LOC],$A49),0)</f>
        <v>168</v>
      </c>
      <c r="G49" s="54">
        <f t="shared" si="4"/>
        <v>9.5454545454545459E-2</v>
      </c>
      <c r="H49" s="55">
        <f>IFERROR(SUMIFS(D_D[INV],D_D[MT],2,D_D[CAT],TA_22,D_D[EP],-1, D_D[LOC],$A49),0)</f>
        <v>1991</v>
      </c>
      <c r="I49" s="53">
        <f>IFERROR(SUMIFS(D_D[BL],D_D[MT],2,D_D[CAT],TA_22,D_D[EP],-1, D_D[LOC],$A49),0)</f>
        <v>506</v>
      </c>
      <c r="J49" s="54">
        <f t="shared" si="5"/>
        <v>0.2541436464088398</v>
      </c>
      <c r="K49" s="56">
        <f>IFERROR(SUMIFS(D_D[INV],D_D[MT],2,D_D[CAT],TA_23,D_D[EP],-1, D_D[LOC],$A49),0)</f>
        <v>18</v>
      </c>
      <c r="L49" s="57">
        <f>IFERROR(SUMIFS(D_D[BL],D_D[MT],2,D_D[CAT],TA_23,D_D[EP],-1, D_D[LOC],$A49),0)</f>
        <v>5</v>
      </c>
      <c r="M49" s="54">
        <f t="shared" si="6"/>
        <v>0.27777777777777779</v>
      </c>
      <c r="N49" s="56">
        <f>IFERROR(SUMIFS(D_D[INV],D_D[MT],2,D_D[CAT],TA_24,D_D[EP],-1, D_D[LOC],$A49),0)</f>
        <v>284</v>
      </c>
      <c r="O49" s="57">
        <f>IFERROR(SUMIFS(D_D[BL],D_D[MT],2,D_D[CAT],TA_24,D_D[EP],-1, D_D[LOC],$A49),0)</f>
        <v>169</v>
      </c>
      <c r="P49" s="54">
        <f t="shared" si="7"/>
        <v>0.59507042253521125</v>
      </c>
      <c r="Q49" s="58">
        <f>IFERROR(SUMIFS(D_D[INV],D_D[MT],2,D_D[CAT],TA_25,D_D[EP],-1, D_D[LOC],$A49),0)</f>
        <v>0</v>
      </c>
      <c r="R49" s="58">
        <f>IFERROR(SUMIFS(D_D[INV],D_D[MT],2,D_D[CAT],TA_26,D_D[EP],-1, D_D[LOC],$A49),0)</f>
        <v>3</v>
      </c>
      <c r="S49" s="40">
        <f>IFERROR(SUMIFS(D_D[INV],D_D[MT],7,D_D[CAT],2,D_D[EP],TA_20, D_D[LOC],$A49),0)</f>
        <v>1344</v>
      </c>
      <c r="T49" s="230"/>
    </row>
    <row r="50" spans="1:20" x14ac:dyDescent="0.2">
      <c r="A50" s="9" t="s">
        <v>150</v>
      </c>
      <c r="B50" s="97" t="s">
        <v>39</v>
      </c>
      <c r="C50" s="50">
        <f>IFERROR(SUMIFS(D_D[INV],D_D[MT],1,D_D[CAT],TA_20,D_D[EP],-1, D_D[LOC],$A50),0)</f>
        <v>2089</v>
      </c>
      <c r="D50" s="51">
        <f>IFERROR(SUMIFS(D_D[ADP],D_D[MT],1,D_D[CAT],D$1,D_D[EP],-1, D_D[LOC],$A50),0)</f>
        <v>76.92</v>
      </c>
      <c r="E50" s="52">
        <f>IFERROR(SUMIFS(D_D[INV],D_D[MT],2,D_D[CAT],TA_21,D_D[EP],-1, D_D[LOC],$A50),0)</f>
        <v>15376</v>
      </c>
      <c r="F50" s="53">
        <f>IFERROR(SUMIFS(D_D[BL],D_D[MT],2,D_D[CAT],TA_21,D_D[EP],-1, D_D[LOC],$A50),0)</f>
        <v>3291</v>
      </c>
      <c r="G50" s="54">
        <f t="shared" si="4"/>
        <v>0.21403485952133194</v>
      </c>
      <c r="H50" s="55">
        <f>IFERROR(SUMIFS(D_D[INV],D_D[MT],2,D_D[CAT],TA_22,D_D[EP],-1, D_D[LOC],$A50),0)</f>
        <v>4431</v>
      </c>
      <c r="I50" s="53">
        <f>IFERROR(SUMIFS(D_D[BL],D_D[MT],2,D_D[CAT],TA_22,D_D[EP],-1, D_D[LOC],$A50),0)</f>
        <v>1411</v>
      </c>
      <c r="J50" s="54">
        <f t="shared" si="5"/>
        <v>0.31843827578424733</v>
      </c>
      <c r="K50" s="56">
        <f>IFERROR(SUMIFS(D_D[INV],D_D[MT],2,D_D[CAT],TA_23,D_D[EP],-1, D_D[LOC],$A50),0)</f>
        <v>97</v>
      </c>
      <c r="L50" s="57">
        <f>IFERROR(SUMIFS(D_D[BL],D_D[MT],2,D_D[CAT],TA_23,D_D[EP],-1, D_D[LOC],$A50),0)</f>
        <v>64</v>
      </c>
      <c r="M50" s="54">
        <f t="shared" si="6"/>
        <v>0.65979381443298968</v>
      </c>
      <c r="N50" s="56">
        <f>IFERROR(SUMIFS(D_D[INV],D_D[MT],2,D_D[CAT],TA_24,D_D[EP],-1, D_D[LOC],$A50),0)</f>
        <v>1327</v>
      </c>
      <c r="O50" s="57">
        <f>IFERROR(SUMIFS(D_D[BL],D_D[MT],2,D_D[CAT],TA_24,D_D[EP],-1, D_D[LOC],$A50),0)</f>
        <v>765</v>
      </c>
      <c r="P50" s="54">
        <f t="shared" si="7"/>
        <v>0.57648831951770907</v>
      </c>
      <c r="Q50" s="58">
        <f>IFERROR(SUMIFS(D_D[INV],D_D[MT],2,D_D[CAT],TA_25,D_D[EP],-1, D_D[LOC],$A50),0)</f>
        <v>11</v>
      </c>
      <c r="R50" s="58">
        <f>IFERROR(SUMIFS(D_D[INV],D_D[MT],2,D_D[CAT],TA_26,D_D[EP],-1, D_D[LOC],$A50),0)</f>
        <v>116</v>
      </c>
      <c r="S50" s="40">
        <f>IFERROR(SUMIFS(D_D[INV],D_D[MT],7,D_D[CAT],2,D_D[EP],TA_20, D_D[LOC],$A50),0)</f>
        <v>14346</v>
      </c>
      <c r="T50" s="230"/>
    </row>
    <row r="51" spans="1:20" x14ac:dyDescent="0.2">
      <c r="A51" s="9" t="s">
        <v>133</v>
      </c>
      <c r="B51" s="97" t="s">
        <v>43</v>
      </c>
      <c r="C51" s="50">
        <f>IFERROR(SUMIFS(D_D[INV],D_D[MT],1,D_D[CAT],TA_20,D_D[EP],-1, D_D[LOC],$A51),0)</f>
        <v>1366</v>
      </c>
      <c r="D51" s="51">
        <f>IFERROR(SUMIFS(D_D[ADP],D_D[MT],1,D_D[CAT],D$1,D_D[EP],-1, D_D[LOC],$A51),0)</f>
        <v>104.91</v>
      </c>
      <c r="E51" s="52">
        <f>IFERROR(SUMIFS(D_D[INV],D_D[MT],2,D_D[CAT],TA_21,D_D[EP],-1, D_D[LOC],$A51),0)</f>
        <v>3178</v>
      </c>
      <c r="F51" s="53">
        <f>IFERROR(SUMIFS(D_D[BL],D_D[MT],2,D_D[CAT],TA_21,D_D[EP],-1, D_D[LOC],$A51),0)</f>
        <v>631</v>
      </c>
      <c r="G51" s="54">
        <f t="shared" si="4"/>
        <v>0.19855254877281309</v>
      </c>
      <c r="H51" s="55">
        <f>IFERROR(SUMIFS(D_D[INV],D_D[MT],2,D_D[CAT],TA_22,D_D[EP],-1, D_D[LOC],$A51),0)</f>
        <v>2567</v>
      </c>
      <c r="I51" s="53">
        <f>IFERROR(SUMIFS(D_D[BL],D_D[MT],2,D_D[CAT],TA_22,D_D[EP],-1, D_D[LOC],$A51),0)</f>
        <v>986</v>
      </c>
      <c r="J51" s="54">
        <f t="shared" si="5"/>
        <v>0.38410596026490068</v>
      </c>
      <c r="K51" s="56">
        <f>IFERROR(SUMIFS(D_D[INV],D_D[MT],2,D_D[CAT],TA_23,D_D[EP],-1, D_D[LOC],$A51),0)</f>
        <v>83</v>
      </c>
      <c r="L51" s="57">
        <f>IFERROR(SUMIFS(D_D[BL],D_D[MT],2,D_D[CAT],TA_23,D_D[EP],-1, D_D[LOC],$A51),0)</f>
        <v>55</v>
      </c>
      <c r="M51" s="54">
        <f t="shared" si="6"/>
        <v>0.66265060240963858</v>
      </c>
      <c r="N51" s="56">
        <f>IFERROR(SUMIFS(D_D[INV],D_D[MT],2,D_D[CAT],TA_24,D_D[EP],-1, D_D[LOC],$A51),0)</f>
        <v>563</v>
      </c>
      <c r="O51" s="57">
        <f>IFERROR(SUMIFS(D_D[BL],D_D[MT],2,D_D[CAT],TA_24,D_D[EP],-1, D_D[LOC],$A51),0)</f>
        <v>360</v>
      </c>
      <c r="P51" s="54">
        <f t="shared" si="7"/>
        <v>0.63943161634103018</v>
      </c>
      <c r="Q51" s="58">
        <f>IFERROR(SUMIFS(D_D[INV],D_D[MT],2,D_D[CAT],TA_25,D_D[EP],-1, D_D[LOC],$A51),0)</f>
        <v>2</v>
      </c>
      <c r="R51" s="58">
        <f>IFERROR(SUMIFS(D_D[INV],D_D[MT],2,D_D[CAT],TA_26,D_D[EP],-1, D_D[LOC],$A51),0)</f>
        <v>10</v>
      </c>
      <c r="S51" s="40">
        <f>IFERROR(SUMIFS(D_D[INV],D_D[MT],7,D_D[CAT],2,D_D[EP],TA_20, D_D[LOC],$A51),0)</f>
        <v>3255</v>
      </c>
      <c r="T51" s="230"/>
    </row>
    <row r="52" spans="1:20" x14ac:dyDescent="0.2">
      <c r="A52" s="9" t="s">
        <v>146</v>
      </c>
      <c r="B52" s="97" t="s">
        <v>23</v>
      </c>
      <c r="C52" s="50">
        <f>IFERROR(SUMIFS(D_D[INV],D_D[MT],1,D_D[CAT],TA_20,D_D[EP],-1, D_D[LOC],$A52),0)</f>
        <v>2283</v>
      </c>
      <c r="D52" s="51">
        <f>IFERROR(SUMIFS(D_D[ADP],D_D[MT],1,D_D[CAT],D$1,D_D[EP],-1, D_D[LOC],$A52),0)</f>
        <v>67.05</v>
      </c>
      <c r="E52" s="52">
        <f>IFERROR(SUMIFS(D_D[INV],D_D[MT],2,D_D[CAT],TA_21,D_D[EP],-1, D_D[LOC],$A52),0)</f>
        <v>8580</v>
      </c>
      <c r="F52" s="53">
        <f>IFERROR(SUMIFS(D_D[BL],D_D[MT],2,D_D[CAT],TA_21,D_D[EP],-1, D_D[LOC],$A52),0)</f>
        <v>1739</v>
      </c>
      <c r="G52" s="54">
        <f t="shared" si="4"/>
        <v>0.20268065268065269</v>
      </c>
      <c r="H52" s="55">
        <f>IFERROR(SUMIFS(D_D[INV],D_D[MT],2,D_D[CAT],TA_22,D_D[EP],-1, D_D[LOC],$A52),0)</f>
        <v>5985</v>
      </c>
      <c r="I52" s="53">
        <f>IFERROR(SUMIFS(D_D[BL],D_D[MT],2,D_D[CAT],TA_22,D_D[EP],-1, D_D[LOC],$A52),0)</f>
        <v>1712</v>
      </c>
      <c r="J52" s="54">
        <f t="shared" si="5"/>
        <v>0.28604845446950711</v>
      </c>
      <c r="K52" s="56">
        <f>IFERROR(SUMIFS(D_D[INV],D_D[MT],2,D_D[CAT],TA_23,D_D[EP],-1, D_D[LOC],$A52),0)</f>
        <v>80</v>
      </c>
      <c r="L52" s="57">
        <f>IFERROR(SUMIFS(D_D[BL],D_D[MT],2,D_D[CAT],TA_23,D_D[EP],-1, D_D[LOC],$A52),0)</f>
        <v>47</v>
      </c>
      <c r="M52" s="54">
        <f t="shared" si="6"/>
        <v>0.58750000000000002</v>
      </c>
      <c r="N52" s="56">
        <f>IFERROR(SUMIFS(D_D[INV],D_D[MT],2,D_D[CAT],TA_24,D_D[EP],-1, D_D[LOC],$A52),0)</f>
        <v>1494</v>
      </c>
      <c r="O52" s="57">
        <f>IFERROR(SUMIFS(D_D[BL],D_D[MT],2,D_D[CAT],TA_24,D_D[EP],-1, D_D[LOC],$A52),0)</f>
        <v>949</v>
      </c>
      <c r="P52" s="54">
        <f t="shared" si="7"/>
        <v>0.6352074966532798</v>
      </c>
      <c r="Q52" s="58">
        <f>IFERROR(SUMIFS(D_D[INV],D_D[MT],2,D_D[CAT],TA_25,D_D[EP],-1, D_D[LOC],$A52),0)</f>
        <v>0</v>
      </c>
      <c r="R52" s="58">
        <f>IFERROR(SUMIFS(D_D[INV],D_D[MT],2,D_D[CAT],TA_26,D_D[EP],-1, D_D[LOC],$A52),0)</f>
        <v>17</v>
      </c>
      <c r="S52" s="40">
        <f>IFERROR(SUMIFS(D_D[INV],D_D[MT],7,D_D[CAT],2,D_D[EP],TA_20, D_D[LOC],$A52),0)</f>
        <v>5924</v>
      </c>
      <c r="T52" s="230"/>
    </row>
    <row r="53" spans="1:20" x14ac:dyDescent="0.2">
      <c r="A53" s="9" t="s">
        <v>156</v>
      </c>
      <c r="B53" s="97" t="s">
        <v>67</v>
      </c>
      <c r="C53" s="50">
        <f>IFERROR(SUMIFS(D_D[INV],D_D[MT],1,D_D[CAT],TA_20,D_D[EP],-1, D_D[LOC],$A53),0)</f>
        <v>250</v>
      </c>
      <c r="D53" s="51">
        <f>IFERROR(SUMIFS(D_D[ADP],D_D[MT],1,D_D[CAT],D$1,D_D[EP],-1, D_D[LOC],$A53),0)</f>
        <v>67.349999999999994</v>
      </c>
      <c r="E53" s="52">
        <f>IFERROR(SUMIFS(D_D[INV],D_D[MT],2,D_D[CAT],TA_21,D_D[EP],-1, D_D[LOC],$A53),0)</f>
        <v>1514</v>
      </c>
      <c r="F53" s="53">
        <f>IFERROR(SUMIFS(D_D[BL],D_D[MT],2,D_D[CAT],TA_21,D_D[EP],-1, D_D[LOC],$A53),0)</f>
        <v>380</v>
      </c>
      <c r="G53" s="54">
        <f t="shared" si="4"/>
        <v>0.25099075297225892</v>
      </c>
      <c r="H53" s="55">
        <f>IFERROR(SUMIFS(D_D[INV],D_D[MT],2,D_D[CAT],TA_22,D_D[EP],-1, D_D[LOC],$A53),0)</f>
        <v>775</v>
      </c>
      <c r="I53" s="53">
        <f>IFERROR(SUMIFS(D_D[BL],D_D[MT],2,D_D[CAT],TA_22,D_D[EP],-1, D_D[LOC],$A53),0)</f>
        <v>361</v>
      </c>
      <c r="J53" s="54">
        <f t="shared" si="5"/>
        <v>0.46580645161290324</v>
      </c>
      <c r="K53" s="56">
        <f>IFERROR(SUMIFS(D_D[INV],D_D[MT],2,D_D[CAT],TA_23,D_D[EP],-1, D_D[LOC],$A53),0)</f>
        <v>24</v>
      </c>
      <c r="L53" s="57">
        <f>IFERROR(SUMIFS(D_D[BL],D_D[MT],2,D_D[CAT],TA_23,D_D[EP],-1, D_D[LOC],$A53),0)</f>
        <v>14</v>
      </c>
      <c r="M53" s="54">
        <f t="shared" si="6"/>
        <v>0.58333333333333337</v>
      </c>
      <c r="N53" s="56">
        <f>IFERROR(SUMIFS(D_D[INV],D_D[MT],2,D_D[CAT],TA_24,D_D[EP],-1, D_D[LOC],$A53),0)</f>
        <v>204</v>
      </c>
      <c r="O53" s="57">
        <f>IFERROR(SUMIFS(D_D[BL],D_D[MT],2,D_D[CAT],TA_24,D_D[EP],-1, D_D[LOC],$A53),0)</f>
        <v>148</v>
      </c>
      <c r="P53" s="54">
        <f t="shared" si="7"/>
        <v>0.72549019607843135</v>
      </c>
      <c r="Q53" s="58">
        <f>IFERROR(SUMIFS(D_D[INV],D_D[MT],2,D_D[CAT],TA_25,D_D[EP],-1, D_D[LOC],$A53),0)</f>
        <v>0</v>
      </c>
      <c r="R53" s="58">
        <f>IFERROR(SUMIFS(D_D[INV],D_D[MT],2,D_D[CAT],TA_26,D_D[EP],-1, D_D[LOC],$A53),0)</f>
        <v>0</v>
      </c>
      <c r="S53" s="40">
        <f>IFERROR(SUMIFS(D_D[INV],D_D[MT],7,D_D[CAT],2,D_D[EP],TA_20, D_D[LOC],$A53),0)</f>
        <v>712</v>
      </c>
      <c r="T53" s="230"/>
    </row>
    <row r="54" spans="1:20" x14ac:dyDescent="0.2">
      <c r="A54" s="9" t="s">
        <v>134</v>
      </c>
      <c r="B54" s="97" t="s">
        <v>69</v>
      </c>
      <c r="C54" s="50">
        <f>IFERROR(SUMIFS(D_D[INV],D_D[MT],1,D_D[CAT],TA_20,D_D[EP],-1, D_D[LOC],$A54),0)</f>
        <v>8327</v>
      </c>
      <c r="D54" s="51">
        <f>IFERROR(SUMIFS(D_D[ADP],D_D[MT],1,D_D[CAT],D$1,D_D[EP],-1, D_D[LOC],$A54),0)</f>
        <v>88.79</v>
      </c>
      <c r="E54" s="52">
        <f>IFERROR(SUMIFS(D_D[INV],D_D[MT],2,D_D[CAT],TA_21,D_D[EP],-1, D_D[LOC],$A54),0)</f>
        <v>13384</v>
      </c>
      <c r="F54" s="53">
        <f>IFERROR(SUMIFS(D_D[BL],D_D[MT],2,D_D[CAT],TA_21,D_D[EP],-1, D_D[LOC],$A54),0)</f>
        <v>2690</v>
      </c>
      <c r="G54" s="54">
        <f t="shared" si="4"/>
        <v>0.20098625224148237</v>
      </c>
      <c r="H54" s="55">
        <f>IFERROR(SUMIFS(D_D[INV],D_D[MT],2,D_D[CAT],TA_22,D_D[EP],-1, D_D[LOC],$A54),0)</f>
        <v>21641</v>
      </c>
      <c r="I54" s="53">
        <f>IFERROR(SUMIFS(D_D[BL],D_D[MT],2,D_D[CAT],TA_22,D_D[EP],-1, D_D[LOC],$A54),0)</f>
        <v>10432</v>
      </c>
      <c r="J54" s="54">
        <f t="shared" si="5"/>
        <v>0.48204796451180632</v>
      </c>
      <c r="K54" s="56">
        <f>IFERROR(SUMIFS(D_D[INV],D_D[MT],2,D_D[CAT],TA_23,D_D[EP],-1, D_D[LOC],$A54),0)</f>
        <v>790</v>
      </c>
      <c r="L54" s="57">
        <f>IFERROR(SUMIFS(D_D[BL],D_D[MT],2,D_D[CAT],TA_23,D_D[EP],-1, D_D[LOC],$A54),0)</f>
        <v>363</v>
      </c>
      <c r="M54" s="54">
        <f t="shared" si="6"/>
        <v>0.45949367088607596</v>
      </c>
      <c r="N54" s="56">
        <f>IFERROR(SUMIFS(D_D[INV],D_D[MT],2,D_D[CAT],TA_24,D_D[EP],-1, D_D[LOC],$A54),0)</f>
        <v>6131</v>
      </c>
      <c r="O54" s="57">
        <f>IFERROR(SUMIFS(D_D[BL],D_D[MT],2,D_D[CAT],TA_24,D_D[EP],-1, D_D[LOC],$A54),0)</f>
        <v>3605</v>
      </c>
      <c r="P54" s="54">
        <f t="shared" si="7"/>
        <v>0.5879954330451802</v>
      </c>
      <c r="Q54" s="58">
        <f>IFERROR(SUMIFS(D_D[INV],D_D[MT],2,D_D[CAT],TA_25,D_D[EP],-1, D_D[LOC],$A54),0)</f>
        <v>13333</v>
      </c>
      <c r="R54" s="58">
        <f>IFERROR(SUMIFS(D_D[INV],D_D[MT],2,D_D[CAT],TA_26,D_D[EP],-1, D_D[LOC],$A54),0)</f>
        <v>0</v>
      </c>
      <c r="S54" s="40">
        <f>IFERROR(SUMIFS(D_D[INV],D_D[MT],7,D_D[CAT],2,D_D[EP],TA_20, D_D[LOC],$A54),0)</f>
        <v>2460</v>
      </c>
      <c r="T54" s="230"/>
    </row>
    <row r="55" spans="1:20" x14ac:dyDescent="0.2">
      <c r="A55" s="9" t="s">
        <v>144</v>
      </c>
      <c r="B55" s="97" t="s">
        <v>72</v>
      </c>
      <c r="C55" s="50">
        <f>IFERROR(SUMIFS(D_D[INV],D_D[MT],1,D_D[CAT],TA_20,D_D[EP],-1, D_D[LOC],$A55),0)</f>
        <v>2311</v>
      </c>
      <c r="D55" s="51">
        <f>IFERROR(SUMIFS(D_D[ADP],D_D[MT],1,D_D[CAT],D$1,D_D[EP],-1, D_D[LOC],$A55),0)</f>
        <v>68.489999999999995</v>
      </c>
      <c r="E55" s="52">
        <f>IFERROR(SUMIFS(D_D[INV],D_D[MT],2,D_D[CAT],TA_21,D_D[EP],-1, D_D[LOC],$A55),0)</f>
        <v>19018</v>
      </c>
      <c r="F55" s="53">
        <f>IFERROR(SUMIFS(D_D[BL],D_D[MT],2,D_D[CAT],TA_21,D_D[EP],-1, D_D[LOC],$A55),0)</f>
        <v>3976</v>
      </c>
      <c r="G55" s="54">
        <f t="shared" si="4"/>
        <v>0.20906509622462929</v>
      </c>
      <c r="H55" s="55">
        <f>IFERROR(SUMIFS(D_D[INV],D_D[MT],2,D_D[CAT],TA_22,D_D[EP],-1, D_D[LOC],$A55),0)</f>
        <v>6481</v>
      </c>
      <c r="I55" s="53">
        <f>IFERROR(SUMIFS(D_D[BL],D_D[MT],2,D_D[CAT],TA_22,D_D[EP],-1, D_D[LOC],$A55),0)</f>
        <v>2414</v>
      </c>
      <c r="J55" s="54">
        <f t="shared" si="5"/>
        <v>0.37247338373707761</v>
      </c>
      <c r="K55" s="56">
        <f>IFERROR(SUMIFS(D_D[INV],D_D[MT],2,D_D[CAT],TA_23,D_D[EP],-1, D_D[LOC],$A55),0)</f>
        <v>508</v>
      </c>
      <c r="L55" s="57">
        <f>IFERROR(SUMIFS(D_D[BL],D_D[MT],2,D_D[CAT],TA_23,D_D[EP],-1, D_D[LOC],$A55),0)</f>
        <v>384</v>
      </c>
      <c r="M55" s="54">
        <f t="shared" si="6"/>
        <v>0.75590551181102361</v>
      </c>
      <c r="N55" s="56">
        <f>IFERROR(SUMIFS(D_D[INV],D_D[MT],2,D_D[CAT],TA_24,D_D[EP],-1, D_D[LOC],$A55),0)</f>
        <v>2528</v>
      </c>
      <c r="O55" s="57">
        <f>IFERROR(SUMIFS(D_D[BL],D_D[MT],2,D_D[CAT],TA_24,D_D[EP],-1, D_D[LOC],$A55),0)</f>
        <v>1369</v>
      </c>
      <c r="P55" s="54">
        <f t="shared" si="7"/>
        <v>0.54153481012658233</v>
      </c>
      <c r="Q55" s="58">
        <f>IFERROR(SUMIFS(D_D[INV],D_D[MT],2,D_D[CAT],TA_25,D_D[EP],-1, D_D[LOC],$A55),0)</f>
        <v>0</v>
      </c>
      <c r="R55" s="58">
        <f>IFERROR(SUMIFS(D_D[INV],D_D[MT],2,D_D[CAT],TA_26,D_D[EP],-1, D_D[LOC],$A55),0)</f>
        <v>96</v>
      </c>
      <c r="S55" s="40">
        <f>IFERROR(SUMIFS(D_D[INV],D_D[MT],7,D_D[CAT],2,D_D[EP],TA_20, D_D[LOC],$A55),0)</f>
        <v>3793</v>
      </c>
      <c r="T55" s="230"/>
    </row>
    <row r="56" spans="1:20" x14ac:dyDescent="0.2">
      <c r="A56" s="9" t="s">
        <v>157</v>
      </c>
      <c r="B56" s="229" t="s">
        <v>74</v>
      </c>
      <c r="C56" s="59">
        <f>IFERROR(SUMIFS(D_D[INV],D_D[MT],1,D_D[CAT],TA_20,D_D[EP],-1, D_D[LOC],$A56),0)</f>
        <v>209</v>
      </c>
      <c r="D56" s="60">
        <f>IFERROR(SUMIFS(D_D[ADP],D_D[MT],1,D_D[CAT],D$1,D_D[EP],-1, D_D[LOC],$A56),0)</f>
        <v>91.26</v>
      </c>
      <c r="E56" s="61">
        <f>IFERROR(SUMIFS(D_D[INV],D_D[MT],2,D_D[CAT],TA_21,D_D[EP],-1, D_D[LOC],$A56),0)</f>
        <v>1618</v>
      </c>
      <c r="F56" s="62">
        <f>IFERROR(SUMIFS(D_D[BL],D_D[MT],2,D_D[CAT],TA_21,D_D[EP],-1, D_D[LOC],$A56),0)</f>
        <v>420</v>
      </c>
      <c r="G56" s="63">
        <f t="shared" si="4"/>
        <v>0.25957972805933249</v>
      </c>
      <c r="H56" s="64">
        <f>IFERROR(SUMIFS(D_D[INV],D_D[MT],2,D_D[CAT],TA_22,D_D[EP],-1, D_D[LOC],$A56),0)</f>
        <v>762</v>
      </c>
      <c r="I56" s="62">
        <f>IFERROR(SUMIFS(D_D[BL],D_D[MT],2,D_D[CAT],TA_22,D_D[EP],-1, D_D[LOC],$A56),0)</f>
        <v>372</v>
      </c>
      <c r="J56" s="63">
        <f t="shared" si="5"/>
        <v>0.48818897637795278</v>
      </c>
      <c r="K56" s="65">
        <f>IFERROR(SUMIFS(D_D[INV],D_D[MT],2,D_D[CAT],TA_23,D_D[EP],-1, D_D[LOC],$A56),0)</f>
        <v>20</v>
      </c>
      <c r="L56" s="66">
        <f>IFERROR(SUMIFS(D_D[BL],D_D[MT],2,D_D[CAT],TA_23,D_D[EP],-1, D_D[LOC],$A56),0)</f>
        <v>12</v>
      </c>
      <c r="M56" s="63">
        <f t="shared" si="6"/>
        <v>0.6</v>
      </c>
      <c r="N56" s="65">
        <f>IFERROR(SUMIFS(D_D[INV],D_D[MT],2,D_D[CAT],TA_24,D_D[EP],-1, D_D[LOC],$A56),0)</f>
        <v>300</v>
      </c>
      <c r="O56" s="66">
        <f>IFERROR(SUMIFS(D_D[BL],D_D[MT],2,D_D[CAT],TA_24,D_D[EP],-1, D_D[LOC],$A56),0)</f>
        <v>174</v>
      </c>
      <c r="P56" s="63">
        <f t="shared" si="7"/>
        <v>0.57999999999999996</v>
      </c>
      <c r="Q56" s="67">
        <f>IFERROR(SUMIFS(D_D[INV],D_D[MT],2,D_D[CAT],TA_25,D_D[EP],-1, D_D[LOC],$A56),0)</f>
        <v>1</v>
      </c>
      <c r="R56" s="67">
        <f>IFERROR(SUMIFS(D_D[INV],D_D[MT],2,D_D[CAT],TA_26,D_D[EP],-1, D_D[LOC],$A56),0)</f>
        <v>7</v>
      </c>
      <c r="S56" s="40">
        <f>IFERROR(SUMIFS(D_D[INV],D_D[MT],7,D_D[CAT],2,D_D[EP],TA_20, D_D[LOC],$A56),0)</f>
        <v>1866</v>
      </c>
      <c r="T56" s="230"/>
    </row>
    <row r="57" spans="1:20" x14ac:dyDescent="0.2">
      <c r="A57" s="9">
        <v>395</v>
      </c>
      <c r="B57" s="228" t="s">
        <v>310</v>
      </c>
      <c r="C57" s="44">
        <f>IFERROR(SUMIFS(D_D[INV],D_D[MT],1,D_D[CAT],TA_20,D_D[EP],-1, D_D[LOC],$A57),0)</f>
        <v>9733</v>
      </c>
      <c r="D57" s="38">
        <f>IFERROR(SUMIFS(D_D[ADP],D_D[MT],1,D_D[CAT],D$1,D_D[EP],-1, D_D[LOC],$A57),0)</f>
        <v>80.17</v>
      </c>
      <c r="E57" s="45">
        <f>IFERROR(SUMIFS(D_D[INV],D_D[MT],2,D_D[CAT],TA_21,D_D[EP],-1, D_D[LOC],$A57),0)</f>
        <v>60418</v>
      </c>
      <c r="F57" s="49">
        <f>IFERROR(SUMIFS(D_D[BL],D_D[MT],2,D_D[CAT],TA_21,D_D[EP],-1, D_D[LOC],$A57),0)</f>
        <v>13852</v>
      </c>
      <c r="G57" s="46">
        <f t="shared" si="4"/>
        <v>0.22926942301962991</v>
      </c>
      <c r="H57" s="49">
        <f>IFERROR(SUMIFS(D_D[INV],D_D[MT],2,D_D[CAT],TA_22,D_D[EP],-1, D_D[LOC],$A57),0)</f>
        <v>28343</v>
      </c>
      <c r="I57" s="49">
        <f>IFERROR(SUMIFS(D_D[BL],D_D[MT],2,D_D[CAT],TA_22,D_D[EP],-1, D_D[LOC],$A57),0)</f>
        <v>10151</v>
      </c>
      <c r="J57" s="46">
        <f t="shared" si="5"/>
        <v>0.35814839642945351</v>
      </c>
      <c r="K57" s="44">
        <f>IFERROR(SUMIFS(D_D[INV],D_D[MT],2,D_D[CAT],TA_23,D_D[EP],-1, D_D[LOC],$A57),0)</f>
        <v>2968</v>
      </c>
      <c r="L57" s="44">
        <f>IFERROR(SUMIFS(D_D[BL],D_D[MT],2,D_D[CAT],TA_23,D_D[EP],-1, D_D[LOC],$A57),0)</f>
        <v>1675</v>
      </c>
      <c r="M57" s="46">
        <f t="shared" si="6"/>
        <v>0.56435309973045822</v>
      </c>
      <c r="N57" s="44">
        <f>IFERROR(SUMIFS(D_D[INV],D_D[MT],2,D_D[CAT],TA_24,D_D[EP],-1, D_D[LOC],$A57),0)</f>
        <v>9031</v>
      </c>
      <c r="O57" s="44">
        <f>IFERROR(SUMIFS(D_D[BL],D_D[MT],2,D_D[CAT],TA_24,D_D[EP],-1, D_D[LOC],$A57),0)</f>
        <v>5415</v>
      </c>
      <c r="P57" s="46">
        <f t="shared" si="7"/>
        <v>0.5996013730483889</v>
      </c>
      <c r="Q57" s="44">
        <f>IFERROR(SUMIFS(D_D[INV],D_D[MT],2,D_D[CAT],TA_25,D_D[EP],-1, D_D[LOC],$A57),0)</f>
        <v>43</v>
      </c>
      <c r="R57" s="47">
        <f>IFERROR(SUMIFS(D_D[INV],D_D[MT],2,D_D[CAT],TA_26,D_D[EP],-1, D_D[LOC],$A57),0)</f>
        <v>585</v>
      </c>
      <c r="S57" s="47">
        <f>IFERROR(SUMIFS(D_D[INV],D_D[MT],7,D_D[CAT],2,D_D[EP],TA_20, D_D[LOC],$A57),0)</f>
        <v>33970</v>
      </c>
      <c r="T57" s="230"/>
    </row>
    <row r="58" spans="1:20" x14ac:dyDescent="0.2">
      <c r="A58" s="9" t="s">
        <v>136</v>
      </c>
      <c r="B58" s="97" t="s">
        <v>25</v>
      </c>
      <c r="C58" s="50">
        <f>IFERROR(SUMIFS(D_D[INV],D_D[MT],1,D_D[CAT],TA_20,D_D[EP],-1, D_D[LOC],$A58),0)</f>
        <v>311</v>
      </c>
      <c r="D58" s="51">
        <f>IFERROR(SUMIFS(D_D[ADP],D_D[MT],1,D_D[CAT],D$1,D_D[EP],-1, D_D[LOC],$A58),0)</f>
        <v>70.62</v>
      </c>
      <c r="E58" s="52">
        <f>IFERROR(SUMIFS(D_D[INV],D_D[MT],2,D_D[CAT],TA_21,D_D[EP],-1, D_D[LOC],$A58),0)</f>
        <v>2150</v>
      </c>
      <c r="F58" s="53">
        <f>IFERROR(SUMIFS(D_D[BL],D_D[MT],2,D_D[CAT],TA_21,D_D[EP],-1, D_D[LOC],$A58),0)</f>
        <v>617</v>
      </c>
      <c r="G58" s="54">
        <f t="shared" si="4"/>
        <v>0.28697674418604652</v>
      </c>
      <c r="H58" s="55">
        <f>IFERROR(SUMIFS(D_D[INV],D_D[MT],2,D_D[CAT],TA_22,D_D[EP],-1, D_D[LOC],$A58),0)</f>
        <v>996</v>
      </c>
      <c r="I58" s="53">
        <f>IFERROR(SUMIFS(D_D[BL],D_D[MT],2,D_D[CAT],TA_22,D_D[EP],-1, D_D[LOC],$A58),0)</f>
        <v>488</v>
      </c>
      <c r="J58" s="54">
        <f t="shared" si="5"/>
        <v>0.48995983935742971</v>
      </c>
      <c r="K58" s="56">
        <f>IFERROR(SUMIFS(D_D[INV],D_D[MT],2,D_D[CAT],TA_23,D_D[EP],-1, D_D[LOC],$A58),0)</f>
        <v>51</v>
      </c>
      <c r="L58" s="57">
        <f>IFERROR(SUMIFS(D_D[BL],D_D[MT],2,D_D[CAT],TA_23,D_D[EP],-1, D_D[LOC],$A58),0)</f>
        <v>20</v>
      </c>
      <c r="M58" s="54">
        <f t="shared" si="6"/>
        <v>0.39215686274509803</v>
      </c>
      <c r="N58" s="56">
        <f>IFERROR(SUMIFS(D_D[INV],D_D[MT],2,D_D[CAT],TA_24,D_D[EP],-1, D_D[LOC],$A58),0)</f>
        <v>303</v>
      </c>
      <c r="O58" s="57">
        <f>IFERROR(SUMIFS(D_D[BL],D_D[MT],2,D_D[CAT],TA_24,D_D[EP],-1, D_D[LOC],$A58),0)</f>
        <v>190</v>
      </c>
      <c r="P58" s="54">
        <f t="shared" si="7"/>
        <v>0.6270627062706271</v>
      </c>
      <c r="Q58" s="58">
        <f>IFERROR(SUMIFS(D_D[INV],D_D[MT],2,D_D[CAT],TA_25,D_D[EP],-1, D_D[LOC],$A58),0)</f>
        <v>0</v>
      </c>
      <c r="R58" s="58">
        <f>IFERROR(SUMIFS(D_D[INV],D_D[MT],2,D_D[CAT],TA_26,D_D[EP],-1, D_D[LOC],$A58),0)</f>
        <v>6</v>
      </c>
      <c r="S58" s="40">
        <f>IFERROR(SUMIFS(D_D[INV],D_D[MT],7,D_D[CAT],2,D_D[EP],TA_20, D_D[LOC],$A58),0)</f>
        <v>2524</v>
      </c>
      <c r="T58" s="230"/>
    </row>
    <row r="59" spans="1:20" x14ac:dyDescent="0.2">
      <c r="A59" s="9" t="s">
        <v>160</v>
      </c>
      <c r="B59" s="97" t="s">
        <v>26</v>
      </c>
      <c r="C59" s="50">
        <f>IFERROR(SUMIFS(D_D[INV],D_D[MT],1,D_D[CAT],TA_20,D_D[EP],-1, D_D[LOC],$A59),0)</f>
        <v>94</v>
      </c>
      <c r="D59" s="51">
        <f>IFERROR(SUMIFS(D_D[ADP],D_D[MT],1,D_D[CAT],D$1,D_D[EP],-1, D_D[LOC],$A59),0)</f>
        <v>75.430000000000007</v>
      </c>
      <c r="E59" s="52">
        <f>IFERROR(SUMIFS(D_D[INV],D_D[MT],2,D_D[CAT],TA_21,D_D[EP],-1, D_D[LOC],$A59),0)</f>
        <v>851</v>
      </c>
      <c r="F59" s="53">
        <f>IFERROR(SUMIFS(D_D[BL],D_D[MT],2,D_D[CAT],TA_21,D_D[EP],-1, D_D[LOC],$A59),0)</f>
        <v>258</v>
      </c>
      <c r="G59" s="54">
        <f t="shared" si="4"/>
        <v>0.30317273795534666</v>
      </c>
      <c r="H59" s="55">
        <f>IFERROR(SUMIFS(D_D[INV],D_D[MT],2,D_D[CAT],TA_22,D_D[EP],-1, D_D[LOC],$A59),0)</f>
        <v>406</v>
      </c>
      <c r="I59" s="53">
        <f>IFERROR(SUMIFS(D_D[BL],D_D[MT],2,D_D[CAT],TA_22,D_D[EP],-1, D_D[LOC],$A59),0)</f>
        <v>247</v>
      </c>
      <c r="J59" s="54">
        <f t="shared" si="5"/>
        <v>0.60837438423645318</v>
      </c>
      <c r="K59" s="56">
        <f>IFERROR(SUMIFS(D_D[INV],D_D[MT],2,D_D[CAT],TA_23,D_D[EP],-1, D_D[LOC],$A59),0)</f>
        <v>4</v>
      </c>
      <c r="L59" s="57">
        <f>IFERROR(SUMIFS(D_D[BL],D_D[MT],2,D_D[CAT],TA_23,D_D[EP],-1, D_D[LOC],$A59),0)</f>
        <v>1</v>
      </c>
      <c r="M59" s="54">
        <f t="shared" si="6"/>
        <v>0.25</v>
      </c>
      <c r="N59" s="56">
        <f>IFERROR(SUMIFS(D_D[INV],D_D[MT],2,D_D[CAT],TA_24,D_D[EP],-1, D_D[LOC],$A59),0)</f>
        <v>110</v>
      </c>
      <c r="O59" s="57">
        <f>IFERROR(SUMIFS(D_D[BL],D_D[MT],2,D_D[CAT],TA_24,D_D[EP],-1, D_D[LOC],$A59),0)</f>
        <v>57</v>
      </c>
      <c r="P59" s="54">
        <f t="shared" si="7"/>
        <v>0.51818181818181819</v>
      </c>
      <c r="Q59" s="58">
        <f>IFERROR(SUMIFS(D_D[INV],D_D[MT],2,D_D[CAT],TA_25,D_D[EP],-1, D_D[LOC],$A59),0)</f>
        <v>0</v>
      </c>
      <c r="R59" s="58">
        <f>IFERROR(SUMIFS(D_D[INV],D_D[MT],2,D_D[CAT],TA_26,D_D[EP],-1, D_D[LOC],$A59),0)</f>
        <v>2</v>
      </c>
      <c r="S59" s="40">
        <f>IFERROR(SUMIFS(D_D[INV],D_D[MT],7,D_D[CAT],2,D_D[EP],TA_20, D_D[LOC],$A59),0)</f>
        <v>493</v>
      </c>
      <c r="T59" s="230"/>
    </row>
    <row r="60" spans="1:20" x14ac:dyDescent="0.2">
      <c r="A60" s="9" t="s">
        <v>142</v>
      </c>
      <c r="B60" s="97" t="s">
        <v>28</v>
      </c>
      <c r="C60" s="50">
        <f>IFERROR(SUMIFS(D_D[INV],D_D[MT],1,D_D[CAT],TA_20,D_D[EP],-1, D_D[LOC],$A60),0)</f>
        <v>184</v>
      </c>
      <c r="D60" s="51">
        <f>IFERROR(SUMIFS(D_D[ADP],D_D[MT],1,D_D[CAT],D$1,D_D[EP],-1, D_D[LOC],$A60),0)</f>
        <v>103.78</v>
      </c>
      <c r="E60" s="52">
        <f>IFERROR(SUMIFS(D_D[INV],D_D[MT],2,D_D[CAT],TA_21,D_D[EP],-1, D_D[LOC],$A60),0)</f>
        <v>1492</v>
      </c>
      <c r="F60" s="53">
        <f>IFERROR(SUMIFS(D_D[BL],D_D[MT],2,D_D[CAT],TA_21,D_D[EP],-1, D_D[LOC],$A60),0)</f>
        <v>304</v>
      </c>
      <c r="G60" s="54">
        <f t="shared" si="4"/>
        <v>0.20375335120643431</v>
      </c>
      <c r="H60" s="55">
        <f>IFERROR(SUMIFS(D_D[INV],D_D[MT],2,D_D[CAT],TA_22,D_D[EP],-1, D_D[LOC],$A60),0)</f>
        <v>794</v>
      </c>
      <c r="I60" s="53">
        <f>IFERROR(SUMIFS(D_D[BL],D_D[MT],2,D_D[CAT],TA_22,D_D[EP],-1, D_D[LOC],$A60),0)</f>
        <v>420</v>
      </c>
      <c r="J60" s="54">
        <f t="shared" si="5"/>
        <v>0.52896725440806047</v>
      </c>
      <c r="K60" s="56">
        <f>IFERROR(SUMIFS(D_D[INV],D_D[MT],2,D_D[CAT],TA_23,D_D[EP],-1, D_D[LOC],$A60),0)</f>
        <v>18</v>
      </c>
      <c r="L60" s="57">
        <f>IFERROR(SUMIFS(D_D[BL],D_D[MT],2,D_D[CAT],TA_23,D_D[EP],-1, D_D[LOC],$A60),0)</f>
        <v>7</v>
      </c>
      <c r="M60" s="54">
        <f t="shared" si="6"/>
        <v>0.3888888888888889</v>
      </c>
      <c r="N60" s="56">
        <f>IFERROR(SUMIFS(D_D[INV],D_D[MT],2,D_D[CAT],TA_24,D_D[EP],-1, D_D[LOC],$A60),0)</f>
        <v>165</v>
      </c>
      <c r="O60" s="57">
        <f>IFERROR(SUMIFS(D_D[BL],D_D[MT],2,D_D[CAT],TA_24,D_D[EP],-1, D_D[LOC],$A60),0)</f>
        <v>99</v>
      </c>
      <c r="P60" s="54">
        <f t="shared" si="7"/>
        <v>0.6</v>
      </c>
      <c r="Q60" s="58">
        <f>IFERROR(SUMIFS(D_D[INV],D_D[MT],2,D_D[CAT],TA_25,D_D[EP],-1, D_D[LOC],$A60),0)</f>
        <v>0</v>
      </c>
      <c r="R60" s="58">
        <f>IFERROR(SUMIFS(D_D[INV],D_D[MT],2,D_D[CAT],TA_26,D_D[EP],-1, D_D[LOC],$A60),0)</f>
        <v>5</v>
      </c>
      <c r="S60" s="40">
        <f>IFERROR(SUMIFS(D_D[INV],D_D[MT],7,D_D[CAT],2,D_D[EP],TA_20, D_D[LOC],$A60),0)</f>
        <v>1633</v>
      </c>
      <c r="T60" s="230"/>
    </row>
    <row r="61" spans="1:20" x14ac:dyDescent="0.2">
      <c r="A61" s="9" t="s">
        <v>158</v>
      </c>
      <c r="B61" s="97" t="s">
        <v>38</v>
      </c>
      <c r="C61" s="50">
        <f>IFERROR(SUMIFS(D_D[INV],D_D[MT],1,D_D[CAT],TA_20,D_D[EP],-1, D_D[LOC],$A61),0)</f>
        <v>196</v>
      </c>
      <c r="D61" s="51">
        <f>IFERROR(SUMIFS(D_D[ADP],D_D[MT],1,D_D[CAT],D$1,D_D[EP],-1, D_D[LOC],$A61),0)</f>
        <v>104.51</v>
      </c>
      <c r="E61" s="52">
        <f>IFERROR(SUMIFS(D_D[INV],D_D[MT],2,D_D[CAT],TA_21,D_D[EP],-1, D_D[LOC],$A61),0)</f>
        <v>1806</v>
      </c>
      <c r="F61" s="53">
        <f>IFERROR(SUMIFS(D_D[BL],D_D[MT],2,D_D[CAT],TA_21,D_D[EP],-1, D_D[LOC],$A61),0)</f>
        <v>433</v>
      </c>
      <c r="G61" s="54">
        <f t="shared" si="4"/>
        <v>0.23975636766334441</v>
      </c>
      <c r="H61" s="55">
        <f>IFERROR(SUMIFS(D_D[INV],D_D[MT],2,D_D[CAT],TA_22,D_D[EP],-1, D_D[LOC],$A61),0)</f>
        <v>835</v>
      </c>
      <c r="I61" s="53">
        <f>IFERROR(SUMIFS(D_D[BL],D_D[MT],2,D_D[CAT],TA_22,D_D[EP],-1, D_D[LOC],$A61),0)</f>
        <v>411</v>
      </c>
      <c r="J61" s="54">
        <f t="shared" si="5"/>
        <v>0.49221556886227547</v>
      </c>
      <c r="K61" s="56">
        <f>IFERROR(SUMIFS(D_D[INV],D_D[MT],2,D_D[CAT],TA_23,D_D[EP],-1, D_D[LOC],$A61),0)</f>
        <v>3</v>
      </c>
      <c r="L61" s="57">
        <f>IFERROR(SUMIFS(D_D[BL],D_D[MT],2,D_D[CAT],TA_23,D_D[EP],-1, D_D[LOC],$A61),0)</f>
        <v>1</v>
      </c>
      <c r="M61" s="54">
        <f t="shared" si="6"/>
        <v>0.33333333333333331</v>
      </c>
      <c r="N61" s="56">
        <f>IFERROR(SUMIFS(D_D[INV],D_D[MT],2,D_D[CAT],TA_24,D_D[EP],-1, D_D[LOC],$A61),0)</f>
        <v>153</v>
      </c>
      <c r="O61" s="57">
        <f>IFERROR(SUMIFS(D_D[BL],D_D[MT],2,D_D[CAT],TA_24,D_D[EP],-1, D_D[LOC],$A61),0)</f>
        <v>91</v>
      </c>
      <c r="P61" s="54">
        <f t="shared" si="7"/>
        <v>0.59477124183006536</v>
      </c>
      <c r="Q61" s="58">
        <f>IFERROR(SUMIFS(D_D[INV],D_D[MT],2,D_D[CAT],TA_25,D_D[EP],-1, D_D[LOC],$A61),0)</f>
        <v>0</v>
      </c>
      <c r="R61" s="58">
        <f>IFERROR(SUMIFS(D_D[INV],D_D[MT],2,D_D[CAT],TA_26,D_D[EP],-1, D_D[LOC],$A61),0)</f>
        <v>5</v>
      </c>
      <c r="S61" s="40">
        <f>IFERROR(SUMIFS(D_D[INV],D_D[MT],7,D_D[CAT],2,D_D[EP],TA_20, D_D[LOC],$A61),0)</f>
        <v>1152</v>
      </c>
      <c r="T61" s="230"/>
    </row>
    <row r="62" spans="1:20" x14ac:dyDescent="0.2">
      <c r="A62" s="9" t="s">
        <v>139</v>
      </c>
      <c r="B62" s="97" t="s">
        <v>45</v>
      </c>
      <c r="C62" s="50">
        <f>IFERROR(SUMIFS(D_D[INV],D_D[MT],1,D_D[CAT],TA_20,D_D[EP],-1, D_D[LOC],$A62),0)</f>
        <v>605</v>
      </c>
      <c r="D62" s="51">
        <f>IFERROR(SUMIFS(D_D[ADP],D_D[MT],1,D_D[CAT],D$1,D_D[EP],-1, D_D[LOC],$A62),0)</f>
        <v>90.55</v>
      </c>
      <c r="E62" s="52">
        <f>IFERROR(SUMIFS(D_D[INV],D_D[MT],2,D_D[CAT],TA_21,D_D[EP],-1, D_D[LOC],$A62),0)</f>
        <v>5111</v>
      </c>
      <c r="F62" s="53">
        <f>IFERROR(SUMIFS(D_D[BL],D_D[MT],2,D_D[CAT],TA_21,D_D[EP],-1, D_D[LOC],$A62),0)</f>
        <v>1835</v>
      </c>
      <c r="G62" s="54">
        <f t="shared" si="4"/>
        <v>0.35902954412052435</v>
      </c>
      <c r="H62" s="55">
        <f>IFERROR(SUMIFS(D_D[INV],D_D[MT],2,D_D[CAT],TA_22,D_D[EP],-1, D_D[LOC],$A62),0)</f>
        <v>1954</v>
      </c>
      <c r="I62" s="53">
        <f>IFERROR(SUMIFS(D_D[BL],D_D[MT],2,D_D[CAT],TA_22,D_D[EP],-1, D_D[LOC],$A62),0)</f>
        <v>827</v>
      </c>
      <c r="J62" s="54">
        <f t="shared" si="5"/>
        <v>0.42323439099283522</v>
      </c>
      <c r="K62" s="56">
        <f>IFERROR(SUMIFS(D_D[INV],D_D[MT],2,D_D[CAT],TA_23,D_D[EP],-1, D_D[LOC],$A62),0)</f>
        <v>61</v>
      </c>
      <c r="L62" s="57">
        <f>IFERROR(SUMIFS(D_D[BL],D_D[MT],2,D_D[CAT],TA_23,D_D[EP],-1, D_D[LOC],$A62),0)</f>
        <v>42</v>
      </c>
      <c r="M62" s="54">
        <f t="shared" si="6"/>
        <v>0.68852459016393441</v>
      </c>
      <c r="N62" s="56">
        <f>IFERROR(SUMIFS(D_D[INV],D_D[MT],2,D_D[CAT],TA_24,D_D[EP],-1, D_D[LOC],$A62),0)</f>
        <v>1235</v>
      </c>
      <c r="O62" s="57">
        <f>IFERROR(SUMIFS(D_D[BL],D_D[MT],2,D_D[CAT],TA_24,D_D[EP],-1, D_D[LOC],$A62),0)</f>
        <v>676</v>
      </c>
      <c r="P62" s="54">
        <f t="shared" si="7"/>
        <v>0.54736842105263162</v>
      </c>
      <c r="Q62" s="58">
        <f>IFERROR(SUMIFS(D_D[INV],D_D[MT],2,D_D[CAT],TA_25,D_D[EP],-1, D_D[LOC],$A62),0)</f>
        <v>1</v>
      </c>
      <c r="R62" s="58">
        <f>IFERROR(SUMIFS(D_D[INV],D_D[MT],2,D_D[CAT],TA_26,D_D[EP],-1, D_D[LOC],$A62),0)</f>
        <v>61</v>
      </c>
      <c r="S62" s="40">
        <f>IFERROR(SUMIFS(D_D[INV],D_D[MT],7,D_D[CAT],2,D_D[EP],TA_20, D_D[LOC],$A62),0)</f>
        <v>6161</v>
      </c>
      <c r="T62" s="230"/>
    </row>
    <row r="63" spans="1:20" x14ac:dyDescent="0.2">
      <c r="A63" s="9" t="s">
        <v>149</v>
      </c>
      <c r="B63" s="97" t="s">
        <v>48</v>
      </c>
      <c r="C63" s="50">
        <f>IFERROR(SUMIFS(D_D[INV],D_D[MT],1,D_D[CAT],TA_20,D_D[EP],-1, D_D[LOC],$A63),0)</f>
        <v>123</v>
      </c>
      <c r="D63" s="51">
        <f>IFERROR(SUMIFS(D_D[ADP],D_D[MT],1,D_D[CAT],D$1,D_D[EP],-1, D_D[LOC],$A63),0)</f>
        <v>73.2</v>
      </c>
      <c r="E63" s="52">
        <f>IFERROR(SUMIFS(D_D[INV],D_D[MT],2,D_D[CAT],TA_21,D_D[EP],-1, D_D[LOC],$A63),0)</f>
        <v>240</v>
      </c>
      <c r="F63" s="53">
        <f>IFERROR(SUMIFS(D_D[BL],D_D[MT],2,D_D[CAT],TA_21,D_D[EP],-1, D_D[LOC],$A63),0)</f>
        <v>113</v>
      </c>
      <c r="G63" s="54">
        <f t="shared" si="4"/>
        <v>0.47083333333333333</v>
      </c>
      <c r="H63" s="55">
        <f>IFERROR(SUMIFS(D_D[INV],D_D[MT],2,D_D[CAT],TA_22,D_D[EP],-1, D_D[LOC],$A63),0)</f>
        <v>343</v>
      </c>
      <c r="I63" s="53">
        <f>IFERROR(SUMIFS(D_D[BL],D_D[MT],2,D_D[CAT],TA_22,D_D[EP],-1, D_D[LOC],$A63),0)</f>
        <v>61</v>
      </c>
      <c r="J63" s="54">
        <f t="shared" si="5"/>
        <v>0.17784256559766765</v>
      </c>
      <c r="K63" s="56">
        <f>IFERROR(SUMIFS(D_D[INV],D_D[MT],2,D_D[CAT],TA_23,D_D[EP],-1, D_D[LOC],$A63),0)</f>
        <v>155</v>
      </c>
      <c r="L63" s="57">
        <f>IFERROR(SUMIFS(D_D[BL],D_D[MT],2,D_D[CAT],TA_23,D_D[EP],-1, D_D[LOC],$A63),0)</f>
        <v>130</v>
      </c>
      <c r="M63" s="54">
        <f t="shared" si="6"/>
        <v>0.83870967741935487</v>
      </c>
      <c r="N63" s="56">
        <f>IFERROR(SUMIFS(D_D[INV],D_D[MT],2,D_D[CAT],TA_24,D_D[EP],-1, D_D[LOC],$A63),0)</f>
        <v>116</v>
      </c>
      <c r="O63" s="57">
        <f>IFERROR(SUMIFS(D_D[BL],D_D[MT],2,D_D[CAT],TA_24,D_D[EP],-1, D_D[LOC],$A63),0)</f>
        <v>64</v>
      </c>
      <c r="P63" s="54">
        <f t="shared" si="7"/>
        <v>0.55172413793103448</v>
      </c>
      <c r="Q63" s="58">
        <f>IFERROR(SUMIFS(D_D[INV],D_D[MT],2,D_D[CAT],TA_25,D_D[EP],-1, D_D[LOC],$A63),0)</f>
        <v>35</v>
      </c>
      <c r="R63" s="58">
        <f>IFERROR(SUMIFS(D_D[INV],D_D[MT],2,D_D[CAT],TA_26,D_D[EP],-1, D_D[LOC],$A63),0)</f>
        <v>130</v>
      </c>
      <c r="S63" s="40">
        <f>IFERROR(SUMIFS(D_D[INV],D_D[MT],7,D_D[CAT],2,D_D[EP],TA_20, D_D[LOC],$A63),0)</f>
        <v>2128</v>
      </c>
      <c r="T63" s="230"/>
    </row>
    <row r="64" spans="1:20" x14ac:dyDescent="0.2">
      <c r="A64" s="9" t="s">
        <v>138</v>
      </c>
      <c r="B64" s="97" t="s">
        <v>55</v>
      </c>
      <c r="C64" s="50">
        <f>IFERROR(SUMIFS(D_D[INV],D_D[MT],1,D_D[CAT],TA_20,D_D[EP],-1, D_D[LOC],$A64),0)</f>
        <v>723</v>
      </c>
      <c r="D64" s="51">
        <f>IFERROR(SUMIFS(D_D[ADP],D_D[MT],1,D_D[CAT],D$1,D_D[EP],-1, D_D[LOC],$A64),0)</f>
        <v>77.55</v>
      </c>
      <c r="E64" s="52">
        <f>IFERROR(SUMIFS(D_D[INV],D_D[MT],2,D_D[CAT],TA_21,D_D[EP],-1, D_D[LOC],$A64),0)</f>
        <v>6091</v>
      </c>
      <c r="F64" s="53">
        <f>IFERROR(SUMIFS(D_D[BL],D_D[MT],2,D_D[CAT],TA_21,D_D[EP],-1, D_D[LOC],$A64),0)</f>
        <v>1856</v>
      </c>
      <c r="G64" s="54">
        <f t="shared" si="4"/>
        <v>0.30471186997208999</v>
      </c>
      <c r="H64" s="55">
        <f>IFERROR(SUMIFS(D_D[INV],D_D[MT],2,D_D[CAT],TA_22,D_D[EP],-1, D_D[LOC],$A64),0)</f>
        <v>2130</v>
      </c>
      <c r="I64" s="53">
        <f>IFERROR(SUMIFS(D_D[BL],D_D[MT],2,D_D[CAT],TA_22,D_D[EP],-1, D_D[LOC],$A64),0)</f>
        <v>715</v>
      </c>
      <c r="J64" s="54">
        <f t="shared" si="5"/>
        <v>0.33568075117370894</v>
      </c>
      <c r="K64" s="56">
        <f>IFERROR(SUMIFS(D_D[INV],D_D[MT],2,D_D[CAT],TA_23,D_D[EP],-1, D_D[LOC],$A64),0)</f>
        <v>135</v>
      </c>
      <c r="L64" s="57">
        <f>IFERROR(SUMIFS(D_D[BL],D_D[MT],2,D_D[CAT],TA_23,D_D[EP],-1, D_D[LOC],$A64),0)</f>
        <v>102</v>
      </c>
      <c r="M64" s="54">
        <f t="shared" si="6"/>
        <v>0.75555555555555554</v>
      </c>
      <c r="N64" s="56">
        <f>IFERROR(SUMIFS(D_D[INV],D_D[MT],2,D_D[CAT],TA_24,D_D[EP],-1, D_D[LOC],$A64),0)</f>
        <v>1084</v>
      </c>
      <c r="O64" s="57">
        <f>IFERROR(SUMIFS(D_D[BL],D_D[MT],2,D_D[CAT],TA_24,D_D[EP],-1, D_D[LOC],$A64),0)</f>
        <v>643</v>
      </c>
      <c r="P64" s="54">
        <f t="shared" si="7"/>
        <v>0.59317343173431736</v>
      </c>
      <c r="Q64" s="58">
        <f>IFERROR(SUMIFS(D_D[INV],D_D[MT],2,D_D[CAT],TA_25,D_D[EP],-1, D_D[LOC],$A64),0)</f>
        <v>0</v>
      </c>
      <c r="R64" s="58">
        <f>IFERROR(SUMIFS(D_D[INV],D_D[MT],2,D_D[CAT],TA_26,D_D[EP],-1, D_D[LOC],$A64),0)</f>
        <v>60</v>
      </c>
      <c r="S64" s="40">
        <f>IFERROR(SUMIFS(D_D[INV],D_D[MT],7,D_D[CAT],2,D_D[EP],TA_20, D_D[LOC],$A64),0)</f>
        <v>2535</v>
      </c>
      <c r="T64" s="230"/>
    </row>
    <row r="65" spans="1:20" x14ac:dyDescent="0.2">
      <c r="A65" s="9" t="s">
        <v>140</v>
      </c>
      <c r="B65" s="97" t="s">
        <v>57</v>
      </c>
      <c r="C65" s="50">
        <f>IFERROR(SUMIFS(D_D[INV],D_D[MT],1,D_D[CAT],TA_20,D_D[EP],-1, D_D[LOC],$A65),0)</f>
        <v>403</v>
      </c>
      <c r="D65" s="51">
        <f>IFERROR(SUMIFS(D_D[ADP],D_D[MT],1,D_D[CAT],D$1,D_D[EP],-1, D_D[LOC],$A65),0)</f>
        <v>96.74</v>
      </c>
      <c r="E65" s="52">
        <f>IFERROR(SUMIFS(D_D[INV],D_D[MT],2,D_D[CAT],TA_21,D_D[EP],-1, D_D[LOC],$A65),0)</f>
        <v>3788</v>
      </c>
      <c r="F65" s="53">
        <f>IFERROR(SUMIFS(D_D[BL],D_D[MT],2,D_D[CAT],TA_21,D_D[EP],-1, D_D[LOC],$A65),0)</f>
        <v>1074</v>
      </c>
      <c r="G65" s="54">
        <f t="shared" si="4"/>
        <v>0.28352692713833155</v>
      </c>
      <c r="H65" s="55">
        <f>IFERROR(SUMIFS(D_D[INV],D_D[MT],2,D_D[CAT],TA_22,D_D[EP],-1, D_D[LOC],$A65),0)</f>
        <v>2058</v>
      </c>
      <c r="I65" s="53">
        <f>IFERROR(SUMIFS(D_D[BL],D_D[MT],2,D_D[CAT],TA_22,D_D[EP],-1, D_D[LOC],$A65),0)</f>
        <v>989</v>
      </c>
      <c r="J65" s="54">
        <f t="shared" si="5"/>
        <v>0.4805636540330418</v>
      </c>
      <c r="K65" s="56">
        <f>IFERROR(SUMIFS(D_D[INV],D_D[MT],2,D_D[CAT],TA_23,D_D[EP],-1, D_D[LOC],$A65),0)</f>
        <v>280</v>
      </c>
      <c r="L65" s="57">
        <f>IFERROR(SUMIFS(D_D[BL],D_D[MT],2,D_D[CAT],TA_23,D_D[EP],-1, D_D[LOC],$A65),0)</f>
        <v>240</v>
      </c>
      <c r="M65" s="54">
        <f t="shared" si="6"/>
        <v>0.8571428571428571</v>
      </c>
      <c r="N65" s="56">
        <f>IFERROR(SUMIFS(D_D[INV],D_D[MT],2,D_D[CAT],TA_24,D_D[EP],-1, D_D[LOC],$A65),0)</f>
        <v>954</v>
      </c>
      <c r="O65" s="57">
        <f>IFERROR(SUMIFS(D_D[BL],D_D[MT],2,D_D[CAT],TA_24,D_D[EP],-1, D_D[LOC],$A65),0)</f>
        <v>608</v>
      </c>
      <c r="P65" s="54">
        <f t="shared" si="7"/>
        <v>0.63731656184486374</v>
      </c>
      <c r="Q65" s="58">
        <f>IFERROR(SUMIFS(D_D[INV],D_D[MT],2,D_D[CAT],TA_25,D_D[EP],-1, D_D[LOC],$A65),0)</f>
        <v>0</v>
      </c>
      <c r="R65" s="58">
        <f>IFERROR(SUMIFS(D_D[INV],D_D[MT],2,D_D[CAT],TA_26,D_D[EP],-1, D_D[LOC],$A65),0)</f>
        <v>54</v>
      </c>
      <c r="S65" s="40">
        <f>IFERROR(SUMIFS(D_D[INV],D_D[MT],7,D_D[CAT],2,D_D[EP],TA_20, D_D[LOC],$A65),0)</f>
        <v>3103</v>
      </c>
      <c r="T65" s="230"/>
    </row>
    <row r="66" spans="1:20" x14ac:dyDescent="0.2">
      <c r="A66" s="9" t="s">
        <v>143</v>
      </c>
      <c r="B66" s="97" t="s">
        <v>59</v>
      </c>
      <c r="C66" s="50">
        <f>IFERROR(SUMIFS(D_D[INV],D_D[MT],1,D_D[CAT],TA_20,D_D[EP],-1, D_D[LOC],$A66),0)</f>
        <v>820</v>
      </c>
      <c r="D66" s="51">
        <f>IFERROR(SUMIFS(D_D[ADP],D_D[MT],1,D_D[CAT],D$1,D_D[EP],-1, D_D[LOC],$A66),0)</f>
        <v>68.23</v>
      </c>
      <c r="E66" s="52">
        <f>IFERROR(SUMIFS(D_D[INV],D_D[MT],2,D_D[CAT],TA_21,D_D[EP],-1, D_D[LOC],$A66),0)</f>
        <v>4930</v>
      </c>
      <c r="F66" s="53">
        <f>IFERROR(SUMIFS(D_D[BL],D_D[MT],2,D_D[CAT],TA_21,D_D[EP],-1, D_D[LOC],$A66),0)</f>
        <v>1109</v>
      </c>
      <c r="G66" s="54">
        <f t="shared" si="4"/>
        <v>0.22494929006085193</v>
      </c>
      <c r="H66" s="55">
        <f>IFERROR(SUMIFS(D_D[INV],D_D[MT],2,D_D[CAT],TA_22,D_D[EP],-1, D_D[LOC],$A66),0)</f>
        <v>1696</v>
      </c>
      <c r="I66" s="53">
        <f>IFERROR(SUMIFS(D_D[BL],D_D[MT],2,D_D[CAT],TA_22,D_D[EP],-1, D_D[LOC],$A66),0)</f>
        <v>627</v>
      </c>
      <c r="J66" s="54">
        <f t="shared" si="5"/>
        <v>0.36969339622641512</v>
      </c>
      <c r="K66" s="56">
        <f>IFERROR(SUMIFS(D_D[INV],D_D[MT],2,D_D[CAT],TA_23,D_D[EP],-1, D_D[LOC],$A66),0)</f>
        <v>55</v>
      </c>
      <c r="L66" s="57">
        <f>IFERROR(SUMIFS(D_D[BL],D_D[MT],2,D_D[CAT],TA_23,D_D[EP],-1, D_D[LOC],$A66),0)</f>
        <v>25</v>
      </c>
      <c r="M66" s="54">
        <f t="shared" si="6"/>
        <v>0.45454545454545453</v>
      </c>
      <c r="N66" s="56">
        <f>IFERROR(SUMIFS(D_D[INV],D_D[MT],2,D_D[CAT],TA_24,D_D[EP],-1, D_D[LOC],$A66),0)</f>
        <v>823</v>
      </c>
      <c r="O66" s="57">
        <f>IFERROR(SUMIFS(D_D[BL],D_D[MT],2,D_D[CAT],TA_24,D_D[EP],-1, D_D[LOC],$A66),0)</f>
        <v>445</v>
      </c>
      <c r="P66" s="54">
        <f t="shared" si="7"/>
        <v>0.54070473876063185</v>
      </c>
      <c r="Q66" s="58">
        <f>IFERROR(SUMIFS(D_D[INV],D_D[MT],2,D_D[CAT],TA_25,D_D[EP],-1, D_D[LOC],$A66),0)</f>
        <v>1</v>
      </c>
      <c r="R66" s="58">
        <f>IFERROR(SUMIFS(D_D[INV],D_D[MT],2,D_D[CAT],TA_26,D_D[EP],-1, D_D[LOC],$A66),0)</f>
        <v>88</v>
      </c>
      <c r="S66" s="40">
        <f>IFERROR(SUMIFS(D_D[INV],D_D[MT],7,D_D[CAT],2,D_D[EP],TA_20, D_D[LOC],$A66),0)</f>
        <v>4942</v>
      </c>
      <c r="T66" s="230"/>
    </row>
    <row r="67" spans="1:20" x14ac:dyDescent="0.2">
      <c r="A67" s="9" t="s">
        <v>147</v>
      </c>
      <c r="B67" s="97" t="s">
        <v>61</v>
      </c>
      <c r="C67" s="50">
        <f>IFERROR(SUMIFS(D_D[INV],D_D[MT],1,D_D[CAT],TA_20,D_D[EP],-1, D_D[LOC],$A67),0)</f>
        <v>187</v>
      </c>
      <c r="D67" s="51">
        <f>IFERROR(SUMIFS(D_D[ADP],D_D[MT],1,D_D[CAT],D$1,D_D[EP],-1, D_D[LOC],$A67),0)</f>
        <v>106.12</v>
      </c>
      <c r="E67" s="52">
        <f>IFERROR(SUMIFS(D_D[INV],D_D[MT],2,D_D[CAT],TA_21,D_D[EP],-1, D_D[LOC],$A67),0)</f>
        <v>2620</v>
      </c>
      <c r="F67" s="53">
        <f>IFERROR(SUMIFS(D_D[BL],D_D[MT],2,D_D[CAT],TA_21,D_D[EP],-1, D_D[LOC],$A67),0)</f>
        <v>705</v>
      </c>
      <c r="G67" s="54">
        <f t="shared" si="4"/>
        <v>0.26908396946564883</v>
      </c>
      <c r="H67" s="55">
        <f>IFERROR(SUMIFS(D_D[INV],D_D[MT],2,D_D[CAT],TA_22,D_D[EP],-1, D_D[LOC],$A67),0)</f>
        <v>807</v>
      </c>
      <c r="I67" s="53">
        <f>IFERROR(SUMIFS(D_D[BL],D_D[MT],2,D_D[CAT],TA_22,D_D[EP],-1, D_D[LOC],$A67),0)</f>
        <v>427</v>
      </c>
      <c r="J67" s="54">
        <f t="shared" si="5"/>
        <v>0.52912019826517964</v>
      </c>
      <c r="K67" s="56">
        <f>IFERROR(SUMIFS(D_D[INV],D_D[MT],2,D_D[CAT],TA_23,D_D[EP],-1, D_D[LOC],$A67),0)</f>
        <v>22</v>
      </c>
      <c r="L67" s="57">
        <f>IFERROR(SUMIFS(D_D[BL],D_D[MT],2,D_D[CAT],TA_23,D_D[EP],-1, D_D[LOC],$A67),0)</f>
        <v>10</v>
      </c>
      <c r="M67" s="54">
        <f t="shared" si="6"/>
        <v>0.45454545454545453</v>
      </c>
      <c r="N67" s="56">
        <f>IFERROR(SUMIFS(D_D[INV],D_D[MT],2,D_D[CAT],TA_24,D_D[EP],-1, D_D[LOC],$A67),0)</f>
        <v>336</v>
      </c>
      <c r="O67" s="57">
        <f>IFERROR(SUMIFS(D_D[BL],D_D[MT],2,D_D[CAT],TA_24,D_D[EP],-1, D_D[LOC],$A67),0)</f>
        <v>217</v>
      </c>
      <c r="P67" s="54">
        <f t="shared" si="7"/>
        <v>0.64583333333333337</v>
      </c>
      <c r="Q67" s="58">
        <f>IFERROR(SUMIFS(D_D[INV],D_D[MT],2,D_D[CAT],TA_25,D_D[EP],-1, D_D[LOC],$A67),0)</f>
        <v>0</v>
      </c>
      <c r="R67" s="58">
        <f>IFERROR(SUMIFS(D_D[INV],D_D[MT],2,D_D[CAT],TA_26,D_D[EP],-1, D_D[LOC],$A67),0)</f>
        <v>72</v>
      </c>
      <c r="S67" s="40">
        <f>IFERROR(SUMIFS(D_D[INV],D_D[MT],7,D_D[CAT],2,D_D[EP],TA_20, D_D[LOC],$A67),0)</f>
        <v>2481</v>
      </c>
      <c r="T67" s="230"/>
    </row>
    <row r="68" spans="1:20" x14ac:dyDescent="0.2">
      <c r="A68" s="9" t="s">
        <v>137</v>
      </c>
      <c r="B68" s="97" t="s">
        <v>63</v>
      </c>
      <c r="C68" s="50">
        <f>IFERROR(SUMIFS(D_D[INV],D_D[MT],1,D_D[CAT],TA_20,D_D[EP],-1, D_D[LOC],$A68),0)</f>
        <v>2489</v>
      </c>
      <c r="D68" s="51">
        <f>IFERROR(SUMIFS(D_D[ADP],D_D[MT],1,D_D[CAT],D$1,D_D[EP],-1, D_D[LOC],$A68),0)</f>
        <v>84.45</v>
      </c>
      <c r="E68" s="52">
        <f>IFERROR(SUMIFS(D_D[INV],D_D[MT],2,D_D[CAT],TA_21,D_D[EP],-1, D_D[LOC],$A68),0)</f>
        <v>6181</v>
      </c>
      <c r="F68" s="53">
        <f>IFERROR(SUMIFS(D_D[BL],D_D[MT],2,D_D[CAT],TA_21,D_D[EP],-1, D_D[LOC],$A68),0)</f>
        <v>768</v>
      </c>
      <c r="G68" s="54">
        <f t="shared" si="4"/>
        <v>0.12425173920077658</v>
      </c>
      <c r="H68" s="55">
        <f>IFERROR(SUMIFS(D_D[INV],D_D[MT],2,D_D[CAT],TA_22,D_D[EP],-1, D_D[LOC],$A68),0)</f>
        <v>6326</v>
      </c>
      <c r="I68" s="53">
        <f>IFERROR(SUMIFS(D_D[BL],D_D[MT],2,D_D[CAT],TA_22,D_D[EP],-1, D_D[LOC],$A68),0)</f>
        <v>1854</v>
      </c>
      <c r="J68" s="54">
        <f t="shared" si="5"/>
        <v>0.29307619348719571</v>
      </c>
      <c r="K68" s="56">
        <f>IFERROR(SUMIFS(D_D[INV],D_D[MT],2,D_D[CAT],TA_23,D_D[EP],-1, D_D[LOC],$A68),0)</f>
        <v>103</v>
      </c>
      <c r="L68" s="57">
        <f>IFERROR(SUMIFS(D_D[BL],D_D[MT],2,D_D[CAT],TA_23,D_D[EP],-1, D_D[LOC],$A68),0)</f>
        <v>55</v>
      </c>
      <c r="M68" s="54">
        <f t="shared" si="6"/>
        <v>0.53398058252427183</v>
      </c>
      <c r="N68" s="56">
        <f>IFERROR(SUMIFS(D_D[INV],D_D[MT],2,D_D[CAT],TA_24,D_D[EP],-1, D_D[LOC],$A68),0)</f>
        <v>714</v>
      </c>
      <c r="O68" s="57">
        <f>IFERROR(SUMIFS(D_D[BL],D_D[MT],2,D_D[CAT],TA_24,D_D[EP],-1, D_D[LOC],$A68),0)</f>
        <v>523</v>
      </c>
      <c r="P68" s="54">
        <f t="shared" si="7"/>
        <v>0.7324929971988795</v>
      </c>
      <c r="Q68" s="58">
        <f>IFERROR(SUMIFS(D_D[INV],D_D[MT],2,D_D[CAT],TA_25,D_D[EP],-1, D_D[LOC],$A68),0)</f>
        <v>4</v>
      </c>
      <c r="R68" s="58">
        <f>IFERROR(SUMIFS(D_D[INV],D_D[MT],2,D_D[CAT],TA_26,D_D[EP],-1, D_D[LOC],$A68),0)</f>
        <v>6</v>
      </c>
      <c r="S68" s="40">
        <f>IFERROR(SUMIFS(D_D[INV],D_D[MT],7,D_D[CAT],2,D_D[EP],TA_20, D_D[LOC],$A68),0)</f>
        <v>3717</v>
      </c>
      <c r="T68" s="230"/>
    </row>
    <row r="69" spans="1:20" x14ac:dyDescent="0.2">
      <c r="A69" s="9" t="s">
        <v>152</v>
      </c>
      <c r="B69" s="97" t="s">
        <v>64</v>
      </c>
      <c r="C69" s="50">
        <f>IFERROR(SUMIFS(D_D[INV],D_D[MT],1,D_D[CAT],TA_20,D_D[EP],-1, D_D[LOC],$A69),0)</f>
        <v>1983</v>
      </c>
      <c r="D69" s="51">
        <f>IFERROR(SUMIFS(D_D[ADP],D_D[MT],1,D_D[CAT],D$1,D_D[EP],-1, D_D[LOC],$A69),0)</f>
        <v>78.33</v>
      </c>
      <c r="E69" s="52">
        <f>IFERROR(SUMIFS(D_D[INV],D_D[MT],2,D_D[CAT],TA_21,D_D[EP],-1, D_D[LOC],$A69),0)</f>
        <v>13434</v>
      </c>
      <c r="F69" s="53">
        <f>IFERROR(SUMIFS(D_D[BL],D_D[MT],2,D_D[CAT],TA_21,D_D[EP],-1, D_D[LOC],$A69),0)</f>
        <v>2607</v>
      </c>
      <c r="G69" s="54">
        <f t="shared" ref="G69:G70" si="16">IFERROR(F69/E69,"0%")</f>
        <v>0.19405984814649396</v>
      </c>
      <c r="H69" s="55">
        <f>IFERROR(SUMIFS(D_D[INV],D_D[MT],2,D_D[CAT],TA_22,D_D[EP],-1, D_D[LOC],$A69),0)</f>
        <v>6553</v>
      </c>
      <c r="I69" s="53">
        <f>IFERROR(SUMIFS(D_D[BL],D_D[MT],2,D_D[CAT],TA_22,D_D[EP],-1, D_D[LOC],$A69),0)</f>
        <v>1842</v>
      </c>
      <c r="J69" s="54">
        <f t="shared" ref="J69:J70" si="17">IFERROR(I69/H69,"0%")</f>
        <v>0.28109262933007784</v>
      </c>
      <c r="K69" s="56">
        <f>IFERROR(SUMIFS(D_D[INV],D_D[MT],2,D_D[CAT],TA_23,D_D[EP],-1, D_D[LOC],$A69),0)</f>
        <v>309</v>
      </c>
      <c r="L69" s="57">
        <f>IFERROR(SUMIFS(D_D[BL],D_D[MT],2,D_D[CAT],TA_23,D_D[EP],-1, D_D[LOC],$A69),0)</f>
        <v>238</v>
      </c>
      <c r="M69" s="54">
        <f t="shared" ref="M69:M70" si="18">IFERROR(L69/K69,"0%")</f>
        <v>0.77022653721682843</v>
      </c>
      <c r="N69" s="56">
        <f>IFERROR(SUMIFS(D_D[INV],D_D[MT],2,D_D[CAT],TA_24,D_D[EP],-1, D_D[LOC],$A69),0)</f>
        <v>1291</v>
      </c>
      <c r="O69" s="57">
        <f>IFERROR(SUMIFS(D_D[BL],D_D[MT],2,D_D[CAT],TA_24,D_D[EP],-1, D_D[LOC],$A69),0)</f>
        <v>867</v>
      </c>
      <c r="P69" s="54">
        <f t="shared" ref="P69:P70" si="19">IFERROR(O69/N69,"0%")</f>
        <v>0.67157242447714949</v>
      </c>
      <c r="Q69" s="58">
        <f>IFERROR(SUMIFS(D_D[INV],D_D[MT],2,D_D[CAT],TA_25,D_D[EP],-1, D_D[LOC],$A69),0)</f>
        <v>1</v>
      </c>
      <c r="R69" s="58">
        <f>IFERROR(SUMIFS(D_D[INV],D_D[MT],2,D_D[CAT],TA_26,D_D[EP],-1, D_D[LOC],$A69),0)</f>
        <v>38</v>
      </c>
      <c r="S69" s="40">
        <f>IFERROR(SUMIFS(D_D[INV],D_D[MT],7,D_D[CAT],2,D_D[EP],TA_20, D_D[LOC],$A69),0)</f>
        <v>2820</v>
      </c>
      <c r="T69" s="230"/>
    </row>
    <row r="70" spans="1:20" x14ac:dyDescent="0.2">
      <c r="A70" s="9" t="s">
        <v>141</v>
      </c>
      <c r="B70" s="97" t="s">
        <v>66</v>
      </c>
      <c r="C70" s="50">
        <f>IFERROR(SUMIFS(D_D[INV],D_D[MT],1,D_D[CAT],TA_20,D_D[EP],-1, D_D[LOC],$A70),0)</f>
        <v>1615</v>
      </c>
      <c r="D70" s="51">
        <f>IFERROR(SUMIFS(D_D[ADP],D_D[MT],1,D_D[CAT],D$1,D_D[EP],-1, D_D[LOC],$A70),0)</f>
        <v>69.06</v>
      </c>
      <c r="E70" s="52">
        <f>IFERROR(SUMIFS(D_D[INV],D_D[MT],2,D_D[CAT],TA_21,D_D[EP],-1, D_D[LOC],$A70),0)</f>
        <v>11724</v>
      </c>
      <c r="F70" s="53">
        <f>IFERROR(SUMIFS(D_D[BL],D_D[MT],2,D_D[CAT],TA_21,D_D[EP],-1, D_D[LOC],$A70),0)</f>
        <v>2173</v>
      </c>
      <c r="G70" s="54">
        <f t="shared" si="16"/>
        <v>0.18534629819174342</v>
      </c>
      <c r="H70" s="55">
        <f>IFERROR(SUMIFS(D_D[INV],D_D[MT],2,D_D[CAT],TA_22,D_D[EP],-1, D_D[LOC],$A70),0)</f>
        <v>3445</v>
      </c>
      <c r="I70" s="53">
        <f>IFERROR(SUMIFS(D_D[BL],D_D[MT],2,D_D[CAT],TA_22,D_D[EP],-1, D_D[LOC],$A70),0)</f>
        <v>1243</v>
      </c>
      <c r="J70" s="54">
        <f t="shared" si="17"/>
        <v>0.36081277213352686</v>
      </c>
      <c r="K70" s="56">
        <f>IFERROR(SUMIFS(D_D[INV],D_D[MT],2,D_D[CAT],TA_23,D_D[EP],-1, D_D[LOC],$A70),0)</f>
        <v>1772</v>
      </c>
      <c r="L70" s="57">
        <f>IFERROR(SUMIFS(D_D[BL],D_D[MT],2,D_D[CAT],TA_23,D_D[EP],-1, D_D[LOC],$A70),0)</f>
        <v>804</v>
      </c>
      <c r="M70" s="54">
        <f t="shared" si="18"/>
        <v>0.45372460496613998</v>
      </c>
      <c r="N70" s="56">
        <f>IFERROR(SUMIFS(D_D[INV],D_D[MT],2,D_D[CAT],TA_24,D_D[EP],-1, D_D[LOC],$A70),0)</f>
        <v>1747</v>
      </c>
      <c r="O70" s="57">
        <f>IFERROR(SUMIFS(D_D[BL],D_D[MT],2,D_D[CAT],TA_24,D_D[EP],-1, D_D[LOC],$A70),0)</f>
        <v>935</v>
      </c>
      <c r="P70" s="54">
        <f t="shared" si="19"/>
        <v>0.53520320549513456</v>
      </c>
      <c r="Q70" s="58">
        <f>IFERROR(SUMIFS(D_D[INV],D_D[MT],2,D_D[CAT],TA_25,D_D[EP],-1, D_D[LOC],$A70),0)</f>
        <v>1</v>
      </c>
      <c r="R70" s="58">
        <f>IFERROR(SUMIFS(D_D[INV],D_D[MT],2,D_D[CAT],TA_26,D_D[EP],-1, D_D[LOC],$A70),0)</f>
        <v>58</v>
      </c>
      <c r="S70" s="40">
        <f>IFERROR(SUMIFS(D_D[INV],D_D[MT],7,D_D[CAT],2,D_D[EP],TA_20, D_D[LOC],$A70),0)</f>
        <v>281</v>
      </c>
      <c r="T70" s="230"/>
    </row>
    <row r="71" spans="1:20" x14ac:dyDescent="0.2">
      <c r="A71" s="9">
        <v>35</v>
      </c>
      <c r="B71" s="228" t="s">
        <v>6</v>
      </c>
      <c r="C71" s="44">
        <f>IFERROR(SUMIFS(D_D[INV],D_D[MT],1,D_D[CAT],TA_20,D_D[EP],-1, D_D[LOC],$A71),0)</f>
        <v>24958</v>
      </c>
      <c r="D71" s="38">
        <f>IFERROR(SUMIFS(D_D[ADP],D_D[MT],1,D_D[CAT],D$1,D_D[EP],-1, D_D[LOC],$A71),0)</f>
        <v>23.19</v>
      </c>
      <c r="E71" s="45">
        <f>IFERROR(SUMIFS(D_D[INV],D_D[MT],2,D_D[CAT],TA_21,D_D[EP],-1, D_D[LOC],$A71),0)</f>
        <v>687</v>
      </c>
      <c r="F71" s="49">
        <f>IFERROR(SUMIFS(D_D[BL],D_D[MT],2,D_D[CAT],TA_21,D_D[EP],-1, D_D[LOC],$A71),0)</f>
        <v>178</v>
      </c>
      <c r="G71" s="46">
        <f t="shared" si="4"/>
        <v>0.2590975254730713</v>
      </c>
      <c r="H71" s="49">
        <f>IFERROR(SUMIFS(D_D[INV],D_D[MT],2,D_D[CAT],TA_22,D_D[EP],-1, D_D[LOC],$A71),0)</f>
        <v>125438</v>
      </c>
      <c r="I71" s="49">
        <f>IFERROR(SUMIFS(D_D[BL],D_D[MT],2,D_D[CAT],TA_22,D_D[EP],-1, D_D[LOC],$A71),0)</f>
        <v>4031</v>
      </c>
      <c r="J71" s="46">
        <f t="shared" si="5"/>
        <v>3.2135397566925496E-2</v>
      </c>
      <c r="K71" s="44">
        <f>IFERROR(SUMIFS(D_D[INV],D_D[MT],2,D_D[CAT],TA_23,D_D[EP],-1, D_D[LOC],$A71),0)</f>
        <v>3922</v>
      </c>
      <c r="L71" s="44">
        <f>IFERROR(SUMIFS(D_D[BL],D_D[MT],2,D_D[CAT],TA_23,D_D[EP],-1, D_D[LOC],$A71),0)</f>
        <v>3091</v>
      </c>
      <c r="M71" s="46">
        <f t="shared" si="6"/>
        <v>0.78811830698623153</v>
      </c>
      <c r="N71" s="44">
        <f>IFERROR(SUMIFS(D_D[INV],D_D[MT],2,D_D[CAT],TA_24,D_D[EP],-1, D_D[LOC],$A71),0)</f>
        <v>3484</v>
      </c>
      <c r="O71" s="44">
        <f>IFERROR(SUMIFS(D_D[BL],D_D[MT],2,D_D[CAT],TA_24,D_D[EP],-1, D_D[LOC],$A71),0)</f>
        <v>322</v>
      </c>
      <c r="P71" s="46">
        <f t="shared" si="7"/>
        <v>9.2422502870264059E-2</v>
      </c>
      <c r="Q71" s="44">
        <f>IFERROR(SUMIFS(D_D[INV],D_D[MT],2,D_D[CAT],TA_25,D_D[EP],-1, D_D[LOC],$A71),0)</f>
        <v>1682</v>
      </c>
      <c r="R71" s="47">
        <f>IFERROR(SUMIFS(D_D[INV],D_D[MT],2,D_D[CAT],TA_26,D_D[EP],-1, D_D[LOC],$A71),0)</f>
        <v>383</v>
      </c>
      <c r="S71" s="47">
        <f>IFERROR(SUMIFS(D_D[INV],D_D[MT],7,D_D[CAT],2,D_D[EP],TA_20, D_D[LOC],$A71),0)</f>
        <v>37992</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70" t="s">
        <v>425</v>
      </c>
      <c r="D73" s="371"/>
      <c r="E73" s="371"/>
      <c r="F73" s="371"/>
      <c r="G73" s="371"/>
      <c r="H73" s="371"/>
      <c r="I73" s="371"/>
      <c r="J73" s="371"/>
      <c r="K73" s="371"/>
      <c r="L73" s="371"/>
      <c r="M73" s="371"/>
      <c r="N73" s="371"/>
      <c r="O73" s="371"/>
      <c r="P73" s="371"/>
      <c r="Q73" s="371"/>
      <c r="R73" s="371"/>
      <c r="S73" s="372"/>
      <c r="T73" s="230"/>
    </row>
    <row r="74" spans="1:20" ht="20.100000000000001" customHeight="1" x14ac:dyDescent="0.2">
      <c r="A74" s="4"/>
      <c r="B74" s="231"/>
      <c r="C74" s="373" t="s">
        <v>180</v>
      </c>
      <c r="D74" s="374"/>
      <c r="E74" s="375" t="s">
        <v>419</v>
      </c>
      <c r="F74" s="376"/>
      <c r="G74" s="377"/>
      <c r="H74" s="375" t="s">
        <v>5</v>
      </c>
      <c r="I74" s="376"/>
      <c r="J74" s="377"/>
      <c r="K74" s="375" t="s">
        <v>420</v>
      </c>
      <c r="L74" s="376"/>
      <c r="M74" s="377"/>
      <c r="N74" s="375" t="s">
        <v>6</v>
      </c>
      <c r="O74" s="376"/>
      <c r="P74" s="377"/>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20978</v>
      </c>
      <c r="D76" s="34">
        <f>IFERROR(SUMIFS(D_D[ADP],D_D[MT],1,D_D[CAT],TA_30,D_D[EP],-1, D_D[LOC],$A76),0)</f>
        <v>117.9</v>
      </c>
      <c r="E76" s="49">
        <f>IFERROR(SUMIFS(D_D[INV],D_D[MT],2,D_D[CAT],TA_31,D_D[EP],-1, D_D[LOC],$A76),0)</f>
        <v>38983</v>
      </c>
      <c r="F76" s="49">
        <f>IFERROR(SUMIFS(D_D[BL],D_D[MT],2,D_D[CAT],TA_31,D_D[EP],-1, D_D[LOC],$A76),0)</f>
        <v>6507</v>
      </c>
      <c r="G76" s="46">
        <f t="shared" ref="G76" si="20">IFERROR(F76/E76,"0%")</f>
        <v>0.1669189133724957</v>
      </c>
      <c r="H76" s="49">
        <f>IFERROR(SUMIFS(D_D[INV],D_D[MT],2,D_D[CAT],TA_32,D_D[EP],-1, D_D[LOC],$A76),0)</f>
        <v>23388</v>
      </c>
      <c r="I76" s="49">
        <f>IFERROR(SUMIFS(D_D[BL],D_D[MT],2,D_D[CAT],TA_32,D_D[EP],-1, D_D[LOC],$A76),0)</f>
        <v>10341</v>
      </c>
      <c r="J76" s="46">
        <f t="shared" ref="J76" si="21">IFERROR(I76/H76,"0%")</f>
        <v>0.44214982042072859</v>
      </c>
      <c r="K76" s="49">
        <f>IFERROR(SUMIFS(D_D[INV],D_D[MT],2,D_D[CAT],TA_33,D_D[EP],-1, D_D[LOC],$A76),0)</f>
        <v>25342</v>
      </c>
      <c r="L76" s="49">
        <f>IFERROR(SUMIFS(D_D[BL],D_D[MT],2,D_D[CAT],TA_33,D_D[EP],-1, D_D[LOC],$A76),0)</f>
        <v>25319</v>
      </c>
      <c r="M76" s="46">
        <f t="shared" ref="M76" si="22">IFERROR(L76/K76,"0%")</f>
        <v>0.99909241575250574</v>
      </c>
      <c r="N76" s="49">
        <f>IFERROR(SUMIFS(D_D[INV],D_D[MT],2,D_D[CAT],TA_34,D_D[EP],-1, D_D[LOC],$A76),0)</f>
        <v>185</v>
      </c>
      <c r="O76" s="49">
        <f>IFERROR(SUMIFS(D_D[BL],D_D[MT],2,D_D[CAT],TA_34,D_D[EP],-1, D_D[LOC],$A76),0)</f>
        <v>34</v>
      </c>
      <c r="P76" s="46">
        <f t="shared" ref="P76" si="23">IFERROR(O76/N76,"0%")</f>
        <v>0.18378378378378379</v>
      </c>
      <c r="Q76" s="49">
        <f>IFERROR(SUMIFS(D_D[INV],D_D[MT],2,D_D[CAT],TA_35,D_D[EP],-1, D_D[LOC],$A76),0)</f>
        <v>15</v>
      </c>
      <c r="R76" s="70">
        <f>IFERROR(SUMIFS(D_D[INV],D_D[MT],2,D_D[CAT],TA_36,D_D[EP],-1, D_D[LOC],$A76),0)</f>
        <v>7511</v>
      </c>
      <c r="S76" s="70">
        <f>IFERROR(SUMIFS(D_D[INV],D_D[MT],7,D_D[CAT],2,D_D[EP],TA_30, D_D[LOC],$A76),0)</f>
        <v>2406</v>
      </c>
      <c r="T76" s="230"/>
    </row>
    <row r="77" spans="1:20" x14ac:dyDescent="0.2">
      <c r="A77" s="24" t="s">
        <v>86</v>
      </c>
      <c r="B77" s="239" t="s">
        <v>176</v>
      </c>
      <c r="C77" s="68">
        <f>IFERROR(SUMIFS(D_D[INV],D_D[MT],1,D_D[CAT],TA_30,D_D[EP],-1, D_D[LOC],$A77),0)</f>
        <v>7271</v>
      </c>
      <c r="D77" s="51">
        <f>IFERROR(SUMIFS(D_D[ADP],D_D[MT],1,D_D[CAT],TA_30,D_D[EP],-1, D_D[LOC],$A77),0)</f>
        <v>110.47</v>
      </c>
      <c r="E77" s="68">
        <f>IFERROR(SUMIFS(D_D[INV],D_D[MT],2,D_D[CAT],TA_31,D_D[EP],-1, D_D[LOC],$A77),0)</f>
        <v>15662</v>
      </c>
      <c r="F77" s="68">
        <f>IFERROR(SUMIFS(D_D[BL],D_D[MT],2,D_D[CAT],TA_31,D_D[EP],-1, D_D[LOC],$A77),0)</f>
        <v>2612</v>
      </c>
      <c r="G77" s="54">
        <f t="shared" ref="G77:G80" si="24">IFERROR(F77/E77,"0%")</f>
        <v>0.16677308134337887</v>
      </c>
      <c r="H77" s="68">
        <f>IFERROR(SUMIFS(D_D[INV],D_D[MT],2,D_D[CAT],TA_32,D_D[EP],-1, D_D[LOC],$A77),0)</f>
        <v>8271</v>
      </c>
      <c r="I77" s="68">
        <f>IFERROR(SUMIFS(D_D[BL],D_D[MT],2,D_D[CAT],TA_32,D_D[EP],-1, D_D[LOC],$A77),0)</f>
        <v>3281</v>
      </c>
      <c r="J77" s="54">
        <f t="shared" ref="J77:J80" si="25">IFERROR(I77/H77,"0%")</f>
        <v>0.39668722040865673</v>
      </c>
      <c r="K77" s="68">
        <f>IFERROR(SUMIFS(D_D[INV],D_D[MT],2,D_D[CAT],TA_33,D_D[EP],-1, D_D[LOC],$A77),0)</f>
        <v>8677</v>
      </c>
      <c r="L77" s="68">
        <f>IFERROR(SUMIFS(D_D[BL],D_D[MT],2,D_D[CAT],TA_33,D_D[EP],-1, D_D[LOC],$A77),0)</f>
        <v>8671</v>
      </c>
      <c r="M77" s="54">
        <f t="shared" ref="M77:M80" si="26">IFERROR(L77/K77,"0%")</f>
        <v>0.99930851676846832</v>
      </c>
      <c r="N77" s="68">
        <f>IFERROR(SUMIFS(D_D[INV],D_D[MT],2,D_D[CAT],TA_34,D_D[EP],-1, D_D[LOC],$A77),0)</f>
        <v>0</v>
      </c>
      <c r="O77" s="68">
        <f>IFERROR(SUMIFS(D_D[BL],D_D[MT],2,D_D[CAT],TA_34,D_D[EP],-1, D_D[LOC],$A77),0)</f>
        <v>0</v>
      </c>
      <c r="P77" s="54" t="str">
        <f t="shared" ref="P77:P80" si="27">IFERROR(O77/N77,"0%")</f>
        <v>0%</v>
      </c>
      <c r="Q77" s="68">
        <f>IFERROR(SUMIFS(D_D[INV],D_D[MT],2,D_D[CAT],TA_35,D_D[EP],-1, D_D[LOC],$A77),0)</f>
        <v>14</v>
      </c>
      <c r="R77" s="68">
        <f>IFERROR(SUMIFS(D_D[INV],D_D[MT],2,D_D[CAT],TA_36,D_D[EP],-1, D_D[LOC],$A77),0)</f>
        <v>2501</v>
      </c>
      <c r="S77" s="69">
        <f>IFERROR(SUMIFS(D_D[INV],D_D[MT],7,D_D[CAT],2,D_D[EP],TA_30, D_D[LOC],$A77),0)</f>
        <v>768</v>
      </c>
      <c r="T77" s="230"/>
    </row>
    <row r="78" spans="1:20" x14ac:dyDescent="0.2">
      <c r="A78" s="24" t="s">
        <v>130</v>
      </c>
      <c r="B78" s="239" t="s">
        <v>175</v>
      </c>
      <c r="C78" s="68">
        <f>IFERROR(SUMIFS(D_D[INV],D_D[MT],1,D_D[CAT],TA_30,D_D[EP],-1, D_D[LOC],$A78),0)</f>
        <v>6267</v>
      </c>
      <c r="D78" s="51">
        <f>IFERROR(SUMIFS(D_D[ADP],D_D[MT],1,D_D[CAT],TA_30,D_D[EP],-1, D_D[LOC],$A78),0)</f>
        <v>115.42</v>
      </c>
      <c r="E78" s="68">
        <f>IFERROR(SUMIFS(D_D[INV],D_D[MT],2,D_D[CAT],TA_31,D_D[EP],-1, D_D[LOC],$A78),0)</f>
        <v>10653</v>
      </c>
      <c r="F78" s="68">
        <f>IFERROR(SUMIFS(D_D[BL],D_D[MT],2,D_D[CAT],TA_31,D_D[EP],-1, D_D[LOC],$A78),0)</f>
        <v>1794</v>
      </c>
      <c r="G78" s="54">
        <f t="shared" si="24"/>
        <v>0.16840326668544073</v>
      </c>
      <c r="H78" s="68">
        <f>IFERROR(SUMIFS(D_D[INV],D_D[MT],2,D_D[CAT],TA_32,D_D[EP],-1, D_D[LOC],$A78),0)</f>
        <v>7221</v>
      </c>
      <c r="I78" s="68">
        <f>IFERROR(SUMIFS(D_D[BL],D_D[MT],2,D_D[CAT],TA_32,D_D[EP],-1, D_D[LOC],$A78),0)</f>
        <v>3093</v>
      </c>
      <c r="J78" s="54">
        <f t="shared" si="25"/>
        <v>0.42833402575820523</v>
      </c>
      <c r="K78" s="68">
        <f>IFERROR(SUMIFS(D_D[INV],D_D[MT],2,D_D[CAT],TA_33,D_D[EP],-1, D_D[LOC],$A78),0)</f>
        <v>8466</v>
      </c>
      <c r="L78" s="68">
        <f>IFERROR(SUMIFS(D_D[BL],D_D[MT],2,D_D[CAT],TA_33,D_D[EP],-1, D_D[LOC],$A78),0)</f>
        <v>8465</v>
      </c>
      <c r="M78" s="54">
        <f t="shared" si="26"/>
        <v>0.99988188046302862</v>
      </c>
      <c r="N78" s="68">
        <f>IFERROR(SUMIFS(D_D[INV],D_D[MT],2,D_D[CAT],TA_34,D_D[EP],-1, D_D[LOC],$A78),0)</f>
        <v>1</v>
      </c>
      <c r="O78" s="68">
        <f>IFERROR(SUMIFS(D_D[BL],D_D[MT],2,D_D[CAT],TA_34,D_D[EP],-1, D_D[LOC],$A78),0)</f>
        <v>1</v>
      </c>
      <c r="P78" s="54">
        <f t="shared" si="27"/>
        <v>1</v>
      </c>
      <c r="Q78" s="68">
        <f>IFERROR(SUMIFS(D_D[INV],D_D[MT],2,D_D[CAT],TA_35,D_D[EP],-1, D_D[LOC],$A78),0)</f>
        <v>0</v>
      </c>
      <c r="R78" s="68">
        <f>IFERROR(SUMIFS(D_D[INV],D_D[MT],2,D_D[CAT],TA_36,D_D[EP],-1, D_D[LOC],$A78),0)</f>
        <v>2368</v>
      </c>
      <c r="S78" s="69">
        <f>IFERROR(SUMIFS(D_D[INV],D_D[MT],7,D_D[CAT],2,D_D[EP],TA_30, D_D[LOC],$A78),0)</f>
        <v>809</v>
      </c>
      <c r="T78" s="230"/>
    </row>
    <row r="79" spans="1:20" x14ac:dyDescent="0.2">
      <c r="A79" s="24" t="s">
        <v>134</v>
      </c>
      <c r="B79" s="239" t="s">
        <v>177</v>
      </c>
      <c r="C79" s="68">
        <f>IFERROR(SUMIFS(D_D[INV],D_D[MT],1,D_D[CAT],TA_30,D_D[EP],-1, D_D[LOC],$A79),0)</f>
        <v>5640</v>
      </c>
      <c r="D79" s="51">
        <f>IFERROR(SUMIFS(D_D[ADP],D_D[MT],1,D_D[CAT],TA_30,D_D[EP],-1, D_D[LOC],$A79),0)</f>
        <v>116.31</v>
      </c>
      <c r="E79" s="68">
        <f>IFERROR(SUMIFS(D_D[INV],D_D[MT],2,D_D[CAT],TA_31,D_D[EP],-1, D_D[LOC],$A79),0)</f>
        <v>11409</v>
      </c>
      <c r="F79" s="68">
        <f>IFERROR(SUMIFS(D_D[BL],D_D[MT],2,D_D[CAT],TA_31,D_D[EP],-1, D_D[LOC],$A79),0)</f>
        <v>1865</v>
      </c>
      <c r="G79" s="54">
        <f t="shared" si="24"/>
        <v>0.1634674379875537</v>
      </c>
      <c r="H79" s="68">
        <f>IFERROR(SUMIFS(D_D[INV],D_D[MT],2,D_D[CAT],TA_32,D_D[EP],-1, D_D[LOC],$A79),0)</f>
        <v>6093</v>
      </c>
      <c r="I79" s="68">
        <f>IFERROR(SUMIFS(D_D[BL],D_D[MT],2,D_D[CAT],TA_32,D_D[EP],-1, D_D[LOC],$A79),0)</f>
        <v>2681</v>
      </c>
      <c r="J79" s="54">
        <f t="shared" si="25"/>
        <v>0.44001312982110619</v>
      </c>
      <c r="K79" s="68">
        <f>IFERROR(SUMIFS(D_D[INV],D_D[MT],2,D_D[CAT],TA_33,D_D[EP],-1, D_D[LOC],$A79),0)</f>
        <v>7950</v>
      </c>
      <c r="L79" s="68">
        <f>IFERROR(SUMIFS(D_D[BL],D_D[MT],2,D_D[CAT],TA_33,D_D[EP],-1, D_D[LOC],$A79),0)</f>
        <v>7946</v>
      </c>
      <c r="M79" s="54">
        <f t="shared" si="26"/>
        <v>0.99949685534591193</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2642</v>
      </c>
      <c r="S79" s="69">
        <f>IFERROR(SUMIFS(D_D[INV],D_D[MT],7,D_D[CAT],2,D_D[EP],TA_30, D_D[LOC],$A79),0)</f>
        <v>693</v>
      </c>
      <c r="T79" s="230"/>
    </row>
    <row r="80" spans="1:20" x14ac:dyDescent="0.2">
      <c r="A80" s="23">
        <v>-1</v>
      </c>
      <c r="B80" s="228" t="s">
        <v>179</v>
      </c>
      <c r="C80" s="49">
        <f>IFERROR(SUMIFS(D_D[INV],D_D[MT],1,D_D[CAT],TA_30,D_D[EP],-1, D_D[LOC],$A80),0)</f>
        <v>1800</v>
      </c>
      <c r="D80" s="34">
        <f>IFERROR(SUMIFS(D_D[ADP],D_D[MT],1,D_D[CAT],TA_30,D_D[EP],-1, D_D[LOC],$A80),0)</f>
        <v>161.49</v>
      </c>
      <c r="E80" s="49">
        <f>IFERROR(SUMIFS(D_D[INV],D_D[MT],2,D_D[CAT],TA_31,D_D[EP],-1, D_D[LOC],$A80),0)</f>
        <v>1259</v>
      </c>
      <c r="F80" s="49">
        <f>IFERROR(SUMIFS(D_D[BL],D_D[MT],2,D_D[CAT],TA_31,D_D[EP],-1, D_D[LOC],$A80),0)</f>
        <v>236</v>
      </c>
      <c r="G80" s="46">
        <f t="shared" si="24"/>
        <v>0.18745035742652899</v>
      </c>
      <c r="H80" s="49">
        <f>IFERROR(SUMIFS(D_D[INV],D_D[MT],2,D_D[CAT],TA_32,D_D[EP],-1, D_D[LOC],$A80),0)</f>
        <v>1803</v>
      </c>
      <c r="I80" s="49">
        <f>IFERROR(SUMIFS(D_D[BL],D_D[MT],2,D_D[CAT],TA_32,D_D[EP],-1, D_D[LOC],$A80),0)</f>
        <v>1286</v>
      </c>
      <c r="J80" s="46">
        <f t="shared" si="25"/>
        <v>0.71325568496949532</v>
      </c>
      <c r="K80" s="49">
        <f>IFERROR(SUMIFS(D_D[INV],D_D[MT],2,D_D[CAT],TA_33,D_D[EP],-1, D_D[LOC],$A80),0)</f>
        <v>249</v>
      </c>
      <c r="L80" s="49">
        <f>IFERROR(SUMIFS(D_D[BL],D_D[MT],2,D_D[CAT],TA_33,D_D[EP],-1, D_D[LOC],$A80),0)</f>
        <v>237</v>
      </c>
      <c r="M80" s="46">
        <f t="shared" si="26"/>
        <v>0.95180722891566261</v>
      </c>
      <c r="N80" s="49">
        <f>IFERROR(SUMIFS(D_D[INV],D_D[MT],2,D_D[CAT],TA_34,D_D[EP],-1, D_D[LOC],$A80),0)</f>
        <v>184</v>
      </c>
      <c r="O80" s="49">
        <f>IFERROR(SUMIFS(D_D[BL],D_D[MT],2,D_D[CAT],TA_34,D_D[EP],-1, D_D[LOC],$A80),0)</f>
        <v>33</v>
      </c>
      <c r="P80" s="46">
        <f t="shared" si="27"/>
        <v>0.17934782608695651</v>
      </c>
      <c r="Q80" s="49">
        <f>IFERROR(SUMIFS(D_D[INV],D_D[MT],2,D_D[CAT],TA_35,D_D[EP],-1, D_D[LOC],$A80),0)</f>
        <v>1</v>
      </c>
      <c r="R80" s="70">
        <f>IFERROR(SUMIFS(D_D[INV],D_D[MT],2,D_D[CAT],TA_36,D_D[EP],-1, D_D[LOC],$A80),0)</f>
        <v>0</v>
      </c>
      <c r="S80" s="70">
        <f>IFERROR(SUMIFS(D_D[INV],D_D[MT],7,D_D[CAT],2,D_D[EP],TA_30, D_D[LOC],$A80),0)</f>
        <v>136</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096"/>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4" width="6" bestFit="1" customWidth="1"/>
    <col min="15" max="15" width="5.42578125"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394</v>
      </c>
      <c r="C1" t="s">
        <v>383</v>
      </c>
      <c r="D1" t="s">
        <v>395</v>
      </c>
      <c r="E1" t="s">
        <v>396</v>
      </c>
      <c r="F1" t="s">
        <v>397</v>
      </c>
      <c r="G1" t="s">
        <v>106</v>
      </c>
      <c r="H1" t="s">
        <v>398</v>
      </c>
      <c r="I1" t="s">
        <v>399</v>
      </c>
      <c r="J1" t="s">
        <v>400</v>
      </c>
      <c r="K1" t="s">
        <v>401</v>
      </c>
      <c r="L1" t="s">
        <v>402</v>
      </c>
      <c r="M1" t="s">
        <v>403</v>
      </c>
      <c r="N1" t="s">
        <v>404</v>
      </c>
      <c r="O1" t="s">
        <v>178</v>
      </c>
      <c r="P1" t="s">
        <v>405</v>
      </c>
    </row>
    <row r="2" spans="1:16" x14ac:dyDescent="0.2">
      <c r="A2" t="s">
        <v>342</v>
      </c>
      <c r="B2" t="s">
        <v>348</v>
      </c>
      <c r="C2" t="s">
        <v>389</v>
      </c>
      <c r="D2" t="s">
        <v>384</v>
      </c>
      <c r="E2">
        <v>94</v>
      </c>
      <c r="F2">
        <v>18</v>
      </c>
      <c r="G2">
        <v>83.2</v>
      </c>
      <c r="H2">
        <v>4</v>
      </c>
      <c r="I2">
        <v>300</v>
      </c>
      <c r="J2">
        <v>34.5</v>
      </c>
      <c r="K2">
        <v>87.56</v>
      </c>
    </row>
    <row r="3" spans="1:16" x14ac:dyDescent="0.2">
      <c r="A3" t="s">
        <v>342</v>
      </c>
      <c r="B3" t="s">
        <v>349</v>
      </c>
      <c r="C3" t="s">
        <v>359</v>
      </c>
      <c r="D3" t="s">
        <v>384</v>
      </c>
      <c r="E3">
        <v>1</v>
      </c>
      <c r="F3">
        <v>1</v>
      </c>
      <c r="G3">
        <v>132</v>
      </c>
    </row>
    <row r="4" spans="1:16" x14ac:dyDescent="0.2">
      <c r="A4" t="s">
        <v>342</v>
      </c>
      <c r="B4" t="s">
        <v>349</v>
      </c>
      <c r="C4" t="s">
        <v>387</v>
      </c>
      <c r="D4" t="s">
        <v>384</v>
      </c>
      <c r="E4">
        <v>9</v>
      </c>
      <c r="G4">
        <v>28.67</v>
      </c>
      <c r="I4">
        <v>17</v>
      </c>
      <c r="K4">
        <v>488.41</v>
      </c>
    </row>
    <row r="5" spans="1:16" x14ac:dyDescent="0.2">
      <c r="A5" t="s">
        <v>342</v>
      </c>
      <c r="B5" t="s">
        <v>349</v>
      </c>
      <c r="C5" t="s">
        <v>386</v>
      </c>
      <c r="D5" t="s">
        <v>384</v>
      </c>
      <c r="E5">
        <v>47</v>
      </c>
      <c r="F5">
        <v>2</v>
      </c>
      <c r="G5">
        <v>41.36</v>
      </c>
      <c r="H5">
        <v>2</v>
      </c>
      <c r="I5">
        <v>31</v>
      </c>
      <c r="J5">
        <v>321</v>
      </c>
      <c r="K5">
        <v>264.39</v>
      </c>
    </row>
    <row r="6" spans="1:16" x14ac:dyDescent="0.2">
      <c r="A6" t="s">
        <v>342</v>
      </c>
      <c r="B6" t="s">
        <v>349</v>
      </c>
      <c r="C6" t="s">
        <v>388</v>
      </c>
      <c r="D6" t="s">
        <v>384</v>
      </c>
      <c r="E6">
        <v>14</v>
      </c>
      <c r="G6">
        <v>29.07</v>
      </c>
      <c r="I6">
        <v>11</v>
      </c>
      <c r="K6">
        <v>251.82</v>
      </c>
    </row>
    <row r="7" spans="1:16" x14ac:dyDescent="0.2">
      <c r="A7" t="s">
        <v>342</v>
      </c>
      <c r="B7" t="s">
        <v>349</v>
      </c>
      <c r="C7" t="s">
        <v>389</v>
      </c>
      <c r="D7" t="s">
        <v>384</v>
      </c>
      <c r="E7">
        <v>20</v>
      </c>
      <c r="G7">
        <v>21.45</v>
      </c>
      <c r="I7">
        <v>23</v>
      </c>
      <c r="K7">
        <v>180.26</v>
      </c>
    </row>
    <row r="8" spans="1:16" x14ac:dyDescent="0.2">
      <c r="A8" t="s">
        <v>341</v>
      </c>
      <c r="B8" t="s">
        <v>418</v>
      </c>
      <c r="C8" t="s">
        <v>482</v>
      </c>
      <c r="D8" t="s">
        <v>391</v>
      </c>
      <c r="E8">
        <v>340</v>
      </c>
      <c r="F8">
        <v>95</v>
      </c>
      <c r="G8">
        <v>101.44</v>
      </c>
      <c r="L8">
        <v>55</v>
      </c>
      <c r="M8">
        <v>187</v>
      </c>
      <c r="N8">
        <v>61</v>
      </c>
      <c r="O8">
        <v>29</v>
      </c>
      <c r="P8">
        <v>8</v>
      </c>
    </row>
    <row r="9" spans="1:16" x14ac:dyDescent="0.2">
      <c r="A9" t="s">
        <v>341</v>
      </c>
      <c r="B9" t="s">
        <v>346</v>
      </c>
      <c r="C9" t="s">
        <v>482</v>
      </c>
      <c r="D9" t="s">
        <v>391</v>
      </c>
      <c r="E9">
        <v>332</v>
      </c>
      <c r="F9">
        <v>92</v>
      </c>
      <c r="G9">
        <v>99.79</v>
      </c>
      <c r="L9">
        <v>52</v>
      </c>
      <c r="M9">
        <v>183</v>
      </c>
      <c r="N9">
        <v>61</v>
      </c>
      <c r="O9">
        <v>28</v>
      </c>
      <c r="P9">
        <v>8</v>
      </c>
    </row>
    <row r="10" spans="1:16" x14ac:dyDescent="0.2">
      <c r="A10" t="s">
        <v>341</v>
      </c>
      <c r="B10" t="s">
        <v>347</v>
      </c>
      <c r="C10" t="s">
        <v>482</v>
      </c>
      <c r="D10" t="s">
        <v>391</v>
      </c>
      <c r="E10">
        <v>8</v>
      </c>
      <c r="F10">
        <v>3</v>
      </c>
      <c r="G10">
        <v>169.88</v>
      </c>
      <c r="L10">
        <v>3</v>
      </c>
      <c r="M10">
        <v>4</v>
      </c>
      <c r="O10">
        <v>1</v>
      </c>
    </row>
    <row r="11" spans="1:16" x14ac:dyDescent="0.2">
      <c r="A11" t="s">
        <v>341</v>
      </c>
      <c r="B11" t="s">
        <v>418</v>
      </c>
      <c r="C11" t="s">
        <v>483</v>
      </c>
      <c r="D11" t="s">
        <v>391</v>
      </c>
      <c r="E11">
        <v>13</v>
      </c>
      <c r="F11">
        <v>7</v>
      </c>
      <c r="G11">
        <v>124.62</v>
      </c>
      <c r="L11">
        <v>2</v>
      </c>
      <c r="M11">
        <v>7</v>
      </c>
      <c r="N11">
        <v>3</v>
      </c>
      <c r="O11">
        <v>1</v>
      </c>
    </row>
    <row r="12" spans="1:16" x14ac:dyDescent="0.2">
      <c r="A12" t="s">
        <v>341</v>
      </c>
      <c r="B12" t="s">
        <v>346</v>
      </c>
      <c r="C12" t="s">
        <v>483</v>
      </c>
      <c r="D12" t="s">
        <v>391</v>
      </c>
      <c r="E12">
        <v>13</v>
      </c>
      <c r="F12">
        <v>7</v>
      </c>
      <c r="G12">
        <v>124.62</v>
      </c>
      <c r="L12">
        <v>2</v>
      </c>
      <c r="M12">
        <v>7</v>
      </c>
      <c r="N12">
        <v>3</v>
      </c>
      <c r="O12">
        <v>1</v>
      </c>
    </row>
    <row r="13" spans="1:16" x14ac:dyDescent="0.2">
      <c r="A13" t="s">
        <v>341</v>
      </c>
      <c r="B13" t="s">
        <v>418</v>
      </c>
      <c r="C13" t="s">
        <v>484</v>
      </c>
      <c r="D13" t="s">
        <v>391</v>
      </c>
      <c r="E13">
        <v>804</v>
      </c>
      <c r="F13">
        <v>173</v>
      </c>
      <c r="G13">
        <v>88.11</v>
      </c>
      <c r="L13">
        <v>44</v>
      </c>
      <c r="M13">
        <v>744</v>
      </c>
      <c r="N13">
        <v>15</v>
      </c>
      <c r="O13">
        <v>1</v>
      </c>
    </row>
    <row r="14" spans="1:16" x14ac:dyDescent="0.2">
      <c r="A14" t="s">
        <v>341</v>
      </c>
      <c r="B14" t="s">
        <v>346</v>
      </c>
      <c r="C14" t="s">
        <v>484</v>
      </c>
      <c r="D14" t="s">
        <v>391</v>
      </c>
      <c r="E14">
        <v>774</v>
      </c>
      <c r="F14">
        <v>169</v>
      </c>
      <c r="G14">
        <v>87.79</v>
      </c>
      <c r="L14">
        <v>25</v>
      </c>
      <c r="M14">
        <v>734</v>
      </c>
      <c r="N14">
        <v>14</v>
      </c>
      <c r="O14">
        <v>1</v>
      </c>
    </row>
    <row r="15" spans="1:16" x14ac:dyDescent="0.2">
      <c r="A15" t="s">
        <v>341</v>
      </c>
      <c r="B15" t="s">
        <v>347</v>
      </c>
      <c r="C15" t="s">
        <v>484</v>
      </c>
      <c r="D15" t="s">
        <v>391</v>
      </c>
      <c r="E15">
        <v>28</v>
      </c>
      <c r="F15">
        <v>3</v>
      </c>
      <c r="G15">
        <v>87.21</v>
      </c>
      <c r="L15">
        <v>19</v>
      </c>
      <c r="M15">
        <v>9</v>
      </c>
    </row>
    <row r="16" spans="1:16" x14ac:dyDescent="0.2">
      <c r="A16" t="s">
        <v>341</v>
      </c>
      <c r="B16" t="s">
        <v>348</v>
      </c>
      <c r="C16" t="s">
        <v>484</v>
      </c>
      <c r="D16" t="s">
        <v>391</v>
      </c>
      <c r="E16">
        <v>2</v>
      </c>
      <c r="F16">
        <v>1</v>
      </c>
      <c r="G16">
        <v>224</v>
      </c>
      <c r="M16">
        <v>1</v>
      </c>
      <c r="N16">
        <v>1</v>
      </c>
    </row>
    <row r="17" spans="1:16" x14ac:dyDescent="0.2">
      <c r="A17" t="s">
        <v>341</v>
      </c>
      <c r="B17" t="s">
        <v>418</v>
      </c>
      <c r="C17" t="s">
        <v>485</v>
      </c>
      <c r="D17" t="s">
        <v>391</v>
      </c>
      <c r="E17">
        <v>2151</v>
      </c>
      <c r="F17">
        <v>582</v>
      </c>
      <c r="G17">
        <v>96.81</v>
      </c>
      <c r="L17">
        <v>392</v>
      </c>
      <c r="M17">
        <v>1222</v>
      </c>
      <c r="N17">
        <v>340</v>
      </c>
      <c r="O17">
        <v>137</v>
      </c>
      <c r="P17">
        <v>60</v>
      </c>
    </row>
    <row r="18" spans="1:16" x14ac:dyDescent="0.2">
      <c r="A18" t="s">
        <v>341</v>
      </c>
      <c r="B18" t="s">
        <v>346</v>
      </c>
      <c r="C18" t="s">
        <v>485</v>
      </c>
      <c r="D18" t="s">
        <v>391</v>
      </c>
      <c r="E18">
        <v>2025</v>
      </c>
      <c r="F18">
        <v>539</v>
      </c>
      <c r="G18">
        <v>95.6</v>
      </c>
      <c r="L18">
        <v>347</v>
      </c>
      <c r="M18">
        <v>1182</v>
      </c>
      <c r="N18">
        <v>321</v>
      </c>
      <c r="O18">
        <v>122</v>
      </c>
      <c r="P18">
        <v>53</v>
      </c>
    </row>
    <row r="19" spans="1:16" x14ac:dyDescent="0.2">
      <c r="A19" t="s">
        <v>341</v>
      </c>
      <c r="B19" t="s">
        <v>347</v>
      </c>
      <c r="C19" t="s">
        <v>485</v>
      </c>
      <c r="D19" t="s">
        <v>391</v>
      </c>
      <c r="E19">
        <v>118</v>
      </c>
      <c r="F19">
        <v>42</v>
      </c>
      <c r="G19">
        <v>114.74</v>
      </c>
      <c r="L19">
        <v>43</v>
      </c>
      <c r="M19">
        <v>37</v>
      </c>
      <c r="N19">
        <v>16</v>
      </c>
      <c r="O19">
        <v>15</v>
      </c>
      <c r="P19">
        <v>7</v>
      </c>
    </row>
    <row r="20" spans="1:16" x14ac:dyDescent="0.2">
      <c r="A20" t="s">
        <v>341</v>
      </c>
      <c r="B20" t="s">
        <v>348</v>
      </c>
      <c r="C20" t="s">
        <v>485</v>
      </c>
      <c r="D20" t="s">
        <v>391</v>
      </c>
      <c r="E20">
        <v>6</v>
      </c>
      <c r="G20">
        <v>75.5</v>
      </c>
      <c r="L20">
        <v>2</v>
      </c>
      <c r="M20">
        <v>2</v>
      </c>
      <c r="N20">
        <v>2</v>
      </c>
    </row>
    <row r="21" spans="1:16" x14ac:dyDescent="0.2">
      <c r="A21" t="s">
        <v>341</v>
      </c>
      <c r="B21" t="s">
        <v>349</v>
      </c>
      <c r="C21" t="s">
        <v>485</v>
      </c>
      <c r="D21" t="s">
        <v>391</v>
      </c>
      <c r="E21">
        <v>2</v>
      </c>
      <c r="F21">
        <v>1</v>
      </c>
      <c r="G21">
        <v>327</v>
      </c>
      <c r="M21">
        <v>1</v>
      </c>
      <c r="N21">
        <v>1</v>
      </c>
    </row>
    <row r="22" spans="1:16" x14ac:dyDescent="0.2">
      <c r="A22" t="s">
        <v>341</v>
      </c>
      <c r="B22" t="s">
        <v>418</v>
      </c>
      <c r="C22" t="s">
        <v>486</v>
      </c>
      <c r="D22" t="s">
        <v>391</v>
      </c>
      <c r="E22">
        <v>215</v>
      </c>
      <c r="F22">
        <v>51</v>
      </c>
      <c r="G22">
        <v>95.94</v>
      </c>
      <c r="L22">
        <v>58</v>
      </c>
      <c r="M22">
        <v>102</v>
      </c>
      <c r="N22">
        <v>44</v>
      </c>
      <c r="O22">
        <v>11</v>
      </c>
    </row>
    <row r="23" spans="1:16" x14ac:dyDescent="0.2">
      <c r="A23" t="s">
        <v>341</v>
      </c>
      <c r="B23" t="s">
        <v>346</v>
      </c>
      <c r="C23" t="s">
        <v>486</v>
      </c>
      <c r="D23" t="s">
        <v>391</v>
      </c>
      <c r="E23">
        <v>213</v>
      </c>
      <c r="F23">
        <v>50</v>
      </c>
      <c r="G23">
        <v>92.54</v>
      </c>
      <c r="L23">
        <v>58</v>
      </c>
      <c r="M23">
        <v>101</v>
      </c>
      <c r="N23">
        <v>43</v>
      </c>
      <c r="O23">
        <v>11</v>
      </c>
    </row>
    <row r="24" spans="1:16" x14ac:dyDescent="0.2">
      <c r="A24" t="s">
        <v>341</v>
      </c>
      <c r="B24" t="s">
        <v>348</v>
      </c>
      <c r="C24" t="s">
        <v>486</v>
      </c>
      <c r="D24" t="s">
        <v>391</v>
      </c>
      <c r="E24">
        <v>1</v>
      </c>
      <c r="F24">
        <v>1</v>
      </c>
      <c r="G24">
        <v>825</v>
      </c>
      <c r="N24">
        <v>1</v>
      </c>
    </row>
    <row r="25" spans="1:16" x14ac:dyDescent="0.2">
      <c r="A25" t="s">
        <v>341</v>
      </c>
      <c r="B25" t="s">
        <v>349</v>
      </c>
      <c r="C25" t="s">
        <v>486</v>
      </c>
      <c r="D25" t="s">
        <v>391</v>
      </c>
      <c r="E25">
        <v>1</v>
      </c>
      <c r="G25">
        <v>92</v>
      </c>
      <c r="M25">
        <v>1</v>
      </c>
    </row>
    <row r="26" spans="1:16" x14ac:dyDescent="0.2">
      <c r="A26" t="s">
        <v>341</v>
      </c>
      <c r="B26" t="s">
        <v>418</v>
      </c>
      <c r="C26" t="s">
        <v>487</v>
      </c>
      <c r="D26" t="s">
        <v>391</v>
      </c>
      <c r="E26">
        <v>5519</v>
      </c>
      <c r="F26">
        <v>1086</v>
      </c>
      <c r="G26">
        <v>86.24</v>
      </c>
      <c r="L26">
        <v>777</v>
      </c>
      <c r="M26">
        <v>4656</v>
      </c>
      <c r="N26">
        <v>85</v>
      </c>
      <c r="O26">
        <v>1</v>
      </c>
    </row>
    <row r="27" spans="1:16" x14ac:dyDescent="0.2">
      <c r="A27" t="s">
        <v>341</v>
      </c>
      <c r="B27" t="s">
        <v>346</v>
      </c>
      <c r="C27" t="s">
        <v>487</v>
      </c>
      <c r="D27" t="s">
        <v>391</v>
      </c>
      <c r="E27">
        <v>4689</v>
      </c>
      <c r="F27">
        <v>1001</v>
      </c>
      <c r="G27">
        <v>88.62</v>
      </c>
      <c r="L27">
        <v>179</v>
      </c>
      <c r="M27">
        <v>4425</v>
      </c>
      <c r="N27">
        <v>84</v>
      </c>
      <c r="O27">
        <v>1</v>
      </c>
    </row>
    <row r="28" spans="1:16" x14ac:dyDescent="0.2">
      <c r="A28" t="s">
        <v>341</v>
      </c>
      <c r="B28" t="s">
        <v>347</v>
      </c>
      <c r="C28" t="s">
        <v>487</v>
      </c>
      <c r="D28" t="s">
        <v>391</v>
      </c>
      <c r="E28">
        <v>814</v>
      </c>
      <c r="F28">
        <v>84</v>
      </c>
      <c r="G28">
        <v>73.19</v>
      </c>
      <c r="L28">
        <v>598</v>
      </c>
      <c r="M28">
        <v>215</v>
      </c>
      <c r="N28">
        <v>1</v>
      </c>
    </row>
    <row r="29" spans="1:16" x14ac:dyDescent="0.2">
      <c r="A29" t="s">
        <v>341</v>
      </c>
      <c r="B29" t="s">
        <v>348</v>
      </c>
      <c r="C29" t="s">
        <v>487</v>
      </c>
      <c r="D29" t="s">
        <v>391</v>
      </c>
      <c r="E29">
        <v>8</v>
      </c>
      <c r="F29">
        <v>1</v>
      </c>
      <c r="G29">
        <v>66.63</v>
      </c>
      <c r="M29">
        <v>8</v>
      </c>
    </row>
    <row r="30" spans="1:16" x14ac:dyDescent="0.2">
      <c r="A30" t="s">
        <v>341</v>
      </c>
      <c r="B30" t="s">
        <v>349</v>
      </c>
      <c r="C30" t="s">
        <v>487</v>
      </c>
      <c r="D30" t="s">
        <v>391</v>
      </c>
      <c r="E30">
        <v>8</v>
      </c>
      <c r="G30">
        <v>35.5</v>
      </c>
      <c r="M30">
        <v>8</v>
      </c>
    </row>
    <row r="31" spans="1:16" x14ac:dyDescent="0.2">
      <c r="A31" t="s">
        <v>341</v>
      </c>
      <c r="B31" t="s">
        <v>418</v>
      </c>
      <c r="C31" t="s">
        <v>488</v>
      </c>
      <c r="D31" t="s">
        <v>391</v>
      </c>
      <c r="E31">
        <v>1115</v>
      </c>
      <c r="F31">
        <v>280</v>
      </c>
      <c r="G31">
        <v>97.54</v>
      </c>
      <c r="L31">
        <v>197</v>
      </c>
      <c r="M31">
        <v>653</v>
      </c>
      <c r="N31">
        <v>176</v>
      </c>
      <c r="O31">
        <v>74</v>
      </c>
      <c r="P31">
        <v>15</v>
      </c>
    </row>
    <row r="32" spans="1:16" x14ac:dyDescent="0.2">
      <c r="A32" t="s">
        <v>341</v>
      </c>
      <c r="B32" t="s">
        <v>346</v>
      </c>
      <c r="C32" t="s">
        <v>488</v>
      </c>
      <c r="D32" t="s">
        <v>391</v>
      </c>
      <c r="E32">
        <v>1058</v>
      </c>
      <c r="F32">
        <v>261</v>
      </c>
      <c r="G32">
        <v>96.74</v>
      </c>
      <c r="L32">
        <v>173</v>
      </c>
      <c r="M32">
        <v>634</v>
      </c>
      <c r="N32">
        <v>169</v>
      </c>
      <c r="O32">
        <v>68</v>
      </c>
      <c r="P32">
        <v>14</v>
      </c>
    </row>
    <row r="33" spans="1:16" x14ac:dyDescent="0.2">
      <c r="A33" t="s">
        <v>341</v>
      </c>
      <c r="B33" t="s">
        <v>347</v>
      </c>
      <c r="C33" t="s">
        <v>488</v>
      </c>
      <c r="D33" t="s">
        <v>391</v>
      </c>
      <c r="E33">
        <v>53</v>
      </c>
      <c r="F33">
        <v>18</v>
      </c>
      <c r="G33">
        <v>116.09</v>
      </c>
      <c r="L33">
        <v>22</v>
      </c>
      <c r="M33">
        <v>18</v>
      </c>
      <c r="N33">
        <v>7</v>
      </c>
      <c r="O33">
        <v>5</v>
      </c>
      <c r="P33">
        <v>1</v>
      </c>
    </row>
    <row r="34" spans="1:16" x14ac:dyDescent="0.2">
      <c r="A34" t="s">
        <v>341</v>
      </c>
      <c r="B34" t="s">
        <v>348</v>
      </c>
      <c r="C34" t="s">
        <v>488</v>
      </c>
      <c r="D34" t="s">
        <v>391</v>
      </c>
      <c r="E34">
        <v>4</v>
      </c>
      <c r="F34">
        <v>1</v>
      </c>
      <c r="G34">
        <v>62.25</v>
      </c>
      <c r="L34">
        <v>2</v>
      </c>
      <c r="M34">
        <v>1</v>
      </c>
      <c r="O34">
        <v>1</v>
      </c>
    </row>
    <row r="35" spans="1:16" x14ac:dyDescent="0.2">
      <c r="A35" t="s">
        <v>341</v>
      </c>
      <c r="B35" t="s">
        <v>418</v>
      </c>
      <c r="C35" t="s">
        <v>489</v>
      </c>
      <c r="D35" t="s">
        <v>391</v>
      </c>
      <c r="E35">
        <v>87</v>
      </c>
      <c r="F35">
        <v>18</v>
      </c>
      <c r="G35">
        <v>84.54</v>
      </c>
      <c r="L35">
        <v>30</v>
      </c>
      <c r="M35">
        <v>48</v>
      </c>
      <c r="N35">
        <v>5</v>
      </c>
      <c r="O35">
        <v>2</v>
      </c>
      <c r="P35">
        <v>2</v>
      </c>
    </row>
    <row r="36" spans="1:16" x14ac:dyDescent="0.2">
      <c r="A36" t="s">
        <v>341</v>
      </c>
      <c r="B36" t="s">
        <v>346</v>
      </c>
      <c r="C36" t="s">
        <v>489</v>
      </c>
      <c r="D36" t="s">
        <v>391</v>
      </c>
      <c r="E36">
        <v>87</v>
      </c>
      <c r="F36">
        <v>18</v>
      </c>
      <c r="G36">
        <v>84.54</v>
      </c>
      <c r="L36">
        <v>30</v>
      </c>
      <c r="M36">
        <v>48</v>
      </c>
      <c r="N36">
        <v>5</v>
      </c>
      <c r="O36">
        <v>2</v>
      </c>
      <c r="P36">
        <v>2</v>
      </c>
    </row>
    <row r="37" spans="1:16" x14ac:dyDescent="0.2">
      <c r="A37" t="s">
        <v>341</v>
      </c>
      <c r="B37" t="s">
        <v>418</v>
      </c>
      <c r="C37" t="s">
        <v>490</v>
      </c>
      <c r="D37" t="s">
        <v>391</v>
      </c>
      <c r="E37">
        <v>2815</v>
      </c>
      <c r="F37">
        <v>521</v>
      </c>
      <c r="G37">
        <v>83.44</v>
      </c>
      <c r="L37">
        <v>383</v>
      </c>
      <c r="M37">
        <v>2387</v>
      </c>
      <c r="N37">
        <v>45</v>
      </c>
    </row>
    <row r="38" spans="1:16" x14ac:dyDescent="0.2">
      <c r="A38" t="s">
        <v>341</v>
      </c>
      <c r="B38" t="s">
        <v>346</v>
      </c>
      <c r="C38" t="s">
        <v>490</v>
      </c>
      <c r="D38" t="s">
        <v>391</v>
      </c>
      <c r="E38">
        <v>2419</v>
      </c>
      <c r="F38">
        <v>484</v>
      </c>
      <c r="G38">
        <v>85.87</v>
      </c>
      <c r="L38">
        <v>79</v>
      </c>
      <c r="M38">
        <v>2295</v>
      </c>
      <c r="N38">
        <v>45</v>
      </c>
    </row>
    <row r="39" spans="1:16" x14ac:dyDescent="0.2">
      <c r="A39" t="s">
        <v>341</v>
      </c>
      <c r="B39" t="s">
        <v>347</v>
      </c>
      <c r="C39" t="s">
        <v>490</v>
      </c>
      <c r="D39" t="s">
        <v>391</v>
      </c>
      <c r="E39">
        <v>393</v>
      </c>
      <c r="F39">
        <v>37</v>
      </c>
      <c r="G39">
        <v>68.5</v>
      </c>
      <c r="L39">
        <v>303</v>
      </c>
      <c r="M39">
        <v>90</v>
      </c>
    </row>
    <row r="40" spans="1:16" x14ac:dyDescent="0.2">
      <c r="A40" t="s">
        <v>341</v>
      </c>
      <c r="B40" t="s">
        <v>348</v>
      </c>
      <c r="C40" t="s">
        <v>490</v>
      </c>
      <c r="D40" t="s">
        <v>391</v>
      </c>
      <c r="E40">
        <v>3</v>
      </c>
      <c r="G40">
        <v>82.67</v>
      </c>
      <c r="L40">
        <v>1</v>
      </c>
      <c r="M40">
        <v>2</v>
      </c>
    </row>
    <row r="41" spans="1:16" x14ac:dyDescent="0.2">
      <c r="A41" t="s">
        <v>341</v>
      </c>
      <c r="B41" t="s">
        <v>418</v>
      </c>
      <c r="C41" t="s">
        <v>491</v>
      </c>
      <c r="D41" t="s">
        <v>391</v>
      </c>
      <c r="E41">
        <v>2031</v>
      </c>
      <c r="F41">
        <v>556</v>
      </c>
      <c r="G41">
        <v>99.23</v>
      </c>
      <c r="L41">
        <v>373</v>
      </c>
      <c r="M41">
        <v>1192</v>
      </c>
      <c r="N41">
        <v>299</v>
      </c>
      <c r="O41">
        <v>128</v>
      </c>
      <c r="P41">
        <v>39</v>
      </c>
    </row>
    <row r="42" spans="1:16" x14ac:dyDescent="0.2">
      <c r="A42" t="s">
        <v>341</v>
      </c>
      <c r="B42" t="s">
        <v>346</v>
      </c>
      <c r="C42" t="s">
        <v>491</v>
      </c>
      <c r="D42" t="s">
        <v>391</v>
      </c>
      <c r="E42">
        <v>1885</v>
      </c>
      <c r="F42">
        <v>500</v>
      </c>
      <c r="G42">
        <v>97.56</v>
      </c>
      <c r="L42">
        <v>315</v>
      </c>
      <c r="M42">
        <v>1142</v>
      </c>
      <c r="N42">
        <v>278</v>
      </c>
      <c r="O42">
        <v>116</v>
      </c>
      <c r="P42">
        <v>34</v>
      </c>
    </row>
    <row r="43" spans="1:16" x14ac:dyDescent="0.2">
      <c r="A43" t="s">
        <v>341</v>
      </c>
      <c r="B43" t="s">
        <v>347</v>
      </c>
      <c r="C43" t="s">
        <v>491</v>
      </c>
      <c r="D43" t="s">
        <v>391</v>
      </c>
      <c r="E43">
        <v>143</v>
      </c>
      <c r="F43">
        <v>56</v>
      </c>
      <c r="G43">
        <v>121.99</v>
      </c>
      <c r="L43">
        <v>57</v>
      </c>
      <c r="M43">
        <v>49</v>
      </c>
      <c r="N43">
        <v>20</v>
      </c>
      <c r="O43">
        <v>12</v>
      </c>
      <c r="P43">
        <v>5</v>
      </c>
    </row>
    <row r="44" spans="1:16" x14ac:dyDescent="0.2">
      <c r="A44" t="s">
        <v>341</v>
      </c>
      <c r="B44" t="s">
        <v>348</v>
      </c>
      <c r="C44" t="s">
        <v>491</v>
      </c>
      <c r="D44" t="s">
        <v>391</v>
      </c>
      <c r="E44">
        <v>3</v>
      </c>
      <c r="G44">
        <v>61.33</v>
      </c>
      <c r="L44">
        <v>1</v>
      </c>
      <c r="M44">
        <v>1</v>
      </c>
      <c r="N44">
        <v>1</v>
      </c>
    </row>
    <row r="45" spans="1:16" x14ac:dyDescent="0.2">
      <c r="A45" t="s">
        <v>341</v>
      </c>
      <c r="B45" t="s">
        <v>418</v>
      </c>
      <c r="C45" t="s">
        <v>492</v>
      </c>
      <c r="D45" t="s">
        <v>391</v>
      </c>
      <c r="E45">
        <v>217</v>
      </c>
      <c r="F45">
        <v>56</v>
      </c>
      <c r="G45">
        <v>89.93</v>
      </c>
      <c r="L45">
        <v>56</v>
      </c>
      <c r="M45">
        <v>100</v>
      </c>
      <c r="N45">
        <v>49</v>
      </c>
      <c r="O45">
        <v>10</v>
      </c>
      <c r="P45">
        <v>2</v>
      </c>
    </row>
    <row r="46" spans="1:16" x14ac:dyDescent="0.2">
      <c r="A46" t="s">
        <v>341</v>
      </c>
      <c r="B46" t="s">
        <v>346</v>
      </c>
      <c r="C46" t="s">
        <v>492</v>
      </c>
      <c r="D46" t="s">
        <v>391</v>
      </c>
      <c r="E46">
        <v>217</v>
      </c>
      <c r="F46">
        <v>56</v>
      </c>
      <c r="G46">
        <v>89.93</v>
      </c>
      <c r="L46">
        <v>56</v>
      </c>
      <c r="M46">
        <v>100</v>
      </c>
      <c r="N46">
        <v>49</v>
      </c>
      <c r="O46">
        <v>10</v>
      </c>
      <c r="P46">
        <v>2</v>
      </c>
    </row>
    <row r="47" spans="1:16" x14ac:dyDescent="0.2">
      <c r="A47" t="s">
        <v>341</v>
      </c>
      <c r="B47" t="s">
        <v>418</v>
      </c>
      <c r="C47" t="s">
        <v>493</v>
      </c>
      <c r="D47" t="s">
        <v>391</v>
      </c>
      <c r="E47">
        <v>5367</v>
      </c>
      <c r="F47">
        <v>1100</v>
      </c>
      <c r="G47">
        <v>88.75</v>
      </c>
      <c r="L47">
        <v>648</v>
      </c>
      <c r="M47">
        <v>4653</v>
      </c>
      <c r="N47">
        <v>65</v>
      </c>
      <c r="O47">
        <v>1</v>
      </c>
    </row>
    <row r="48" spans="1:16" x14ac:dyDescent="0.2">
      <c r="A48" t="s">
        <v>341</v>
      </c>
      <c r="B48" t="s">
        <v>346</v>
      </c>
      <c r="C48" t="s">
        <v>493</v>
      </c>
      <c r="D48" t="s">
        <v>391</v>
      </c>
      <c r="E48">
        <v>4649</v>
      </c>
      <c r="F48">
        <v>1014</v>
      </c>
      <c r="G48">
        <v>90.9</v>
      </c>
      <c r="L48">
        <v>127</v>
      </c>
      <c r="M48">
        <v>4459</v>
      </c>
      <c r="N48">
        <v>62</v>
      </c>
      <c r="O48">
        <v>1</v>
      </c>
    </row>
    <row r="49" spans="1:16" x14ac:dyDescent="0.2">
      <c r="A49" t="s">
        <v>341</v>
      </c>
      <c r="B49" t="s">
        <v>347</v>
      </c>
      <c r="C49" t="s">
        <v>493</v>
      </c>
      <c r="D49" t="s">
        <v>391</v>
      </c>
      <c r="E49">
        <v>711</v>
      </c>
      <c r="F49">
        <v>85</v>
      </c>
      <c r="G49">
        <v>75.05</v>
      </c>
      <c r="L49">
        <v>521</v>
      </c>
      <c r="M49">
        <v>187</v>
      </c>
      <c r="N49">
        <v>3</v>
      </c>
    </row>
    <row r="50" spans="1:16" x14ac:dyDescent="0.2">
      <c r="A50" t="s">
        <v>341</v>
      </c>
      <c r="B50" t="s">
        <v>348</v>
      </c>
      <c r="C50" t="s">
        <v>493</v>
      </c>
      <c r="D50" t="s">
        <v>391</v>
      </c>
      <c r="E50">
        <v>6</v>
      </c>
      <c r="F50">
        <v>1</v>
      </c>
      <c r="G50">
        <v>56.83</v>
      </c>
      <c r="M50">
        <v>6</v>
      </c>
    </row>
    <row r="51" spans="1:16" x14ac:dyDescent="0.2">
      <c r="A51" t="s">
        <v>341</v>
      </c>
      <c r="B51" t="s">
        <v>349</v>
      </c>
      <c r="C51" t="s">
        <v>493</v>
      </c>
      <c r="D51" t="s">
        <v>391</v>
      </c>
      <c r="E51">
        <v>1</v>
      </c>
      <c r="G51">
        <v>38</v>
      </c>
      <c r="M51">
        <v>1</v>
      </c>
    </row>
    <row r="52" spans="1:16" x14ac:dyDescent="0.2">
      <c r="A52" t="s">
        <v>341</v>
      </c>
      <c r="B52" t="s">
        <v>418</v>
      </c>
      <c r="C52" t="s">
        <v>494</v>
      </c>
      <c r="D52" t="s">
        <v>391</v>
      </c>
      <c r="E52">
        <v>8288</v>
      </c>
      <c r="F52">
        <v>2255</v>
      </c>
      <c r="G52">
        <v>99.49</v>
      </c>
      <c r="L52">
        <v>1458</v>
      </c>
      <c r="M52">
        <v>4941</v>
      </c>
      <c r="N52">
        <v>1155</v>
      </c>
      <c r="O52">
        <v>521</v>
      </c>
      <c r="P52">
        <v>213</v>
      </c>
    </row>
    <row r="53" spans="1:16" x14ac:dyDescent="0.2">
      <c r="A53" t="s">
        <v>341</v>
      </c>
      <c r="B53" t="s">
        <v>346</v>
      </c>
      <c r="C53" t="s">
        <v>494</v>
      </c>
      <c r="D53" t="s">
        <v>391</v>
      </c>
      <c r="E53">
        <v>7842</v>
      </c>
      <c r="F53">
        <v>2105</v>
      </c>
      <c r="G53">
        <v>98.54</v>
      </c>
      <c r="L53">
        <v>1291</v>
      </c>
      <c r="M53">
        <v>4794</v>
      </c>
      <c r="N53">
        <v>1110</v>
      </c>
      <c r="O53">
        <v>456</v>
      </c>
      <c r="P53">
        <v>191</v>
      </c>
    </row>
    <row r="54" spans="1:16" x14ac:dyDescent="0.2">
      <c r="A54" t="s">
        <v>341</v>
      </c>
      <c r="B54" t="s">
        <v>347</v>
      </c>
      <c r="C54" t="s">
        <v>494</v>
      </c>
      <c r="D54" t="s">
        <v>391</v>
      </c>
      <c r="E54">
        <v>428</v>
      </c>
      <c r="F54">
        <v>149</v>
      </c>
      <c r="G54">
        <v>118.52</v>
      </c>
      <c r="L54">
        <v>163</v>
      </c>
      <c r="M54">
        <v>135</v>
      </c>
      <c r="N54">
        <v>43</v>
      </c>
      <c r="O54">
        <v>65</v>
      </c>
      <c r="P54">
        <v>22</v>
      </c>
    </row>
    <row r="55" spans="1:16" x14ac:dyDescent="0.2">
      <c r="A55" t="s">
        <v>341</v>
      </c>
      <c r="B55" t="s">
        <v>348</v>
      </c>
      <c r="C55" t="s">
        <v>494</v>
      </c>
      <c r="D55" t="s">
        <v>391</v>
      </c>
      <c r="E55">
        <v>15</v>
      </c>
      <c r="F55">
        <v>1</v>
      </c>
      <c r="G55">
        <v>64.8</v>
      </c>
      <c r="L55">
        <v>4</v>
      </c>
      <c r="M55">
        <v>9</v>
      </c>
      <c r="N55">
        <v>2</v>
      </c>
    </row>
    <row r="56" spans="1:16" x14ac:dyDescent="0.2">
      <c r="A56" t="s">
        <v>341</v>
      </c>
      <c r="B56" t="s">
        <v>349</v>
      </c>
      <c r="C56" t="s">
        <v>494</v>
      </c>
      <c r="D56" t="s">
        <v>391</v>
      </c>
      <c r="E56">
        <v>3</v>
      </c>
      <c r="G56">
        <v>41</v>
      </c>
      <c r="M56">
        <v>3</v>
      </c>
    </row>
    <row r="57" spans="1:16" x14ac:dyDescent="0.2">
      <c r="A57" t="s">
        <v>341</v>
      </c>
      <c r="B57" t="s">
        <v>418</v>
      </c>
      <c r="C57" t="s">
        <v>495</v>
      </c>
      <c r="D57" t="s">
        <v>391</v>
      </c>
      <c r="E57">
        <v>386</v>
      </c>
      <c r="F57">
        <v>125</v>
      </c>
      <c r="G57">
        <v>101.02</v>
      </c>
      <c r="L57">
        <v>78</v>
      </c>
      <c r="M57">
        <v>210</v>
      </c>
      <c r="N57">
        <v>55</v>
      </c>
      <c r="O57">
        <v>35</v>
      </c>
      <c r="P57">
        <v>8</v>
      </c>
    </row>
    <row r="58" spans="1:16" x14ac:dyDescent="0.2">
      <c r="A58" t="s">
        <v>341</v>
      </c>
      <c r="B58" t="s">
        <v>346</v>
      </c>
      <c r="C58" t="s">
        <v>495</v>
      </c>
      <c r="D58" t="s">
        <v>391</v>
      </c>
      <c r="E58">
        <v>386</v>
      </c>
      <c r="F58">
        <v>125</v>
      </c>
      <c r="G58">
        <v>101.02</v>
      </c>
      <c r="L58">
        <v>78</v>
      </c>
      <c r="M58">
        <v>210</v>
      </c>
      <c r="N58">
        <v>55</v>
      </c>
      <c r="O58">
        <v>35</v>
      </c>
      <c r="P58">
        <v>8</v>
      </c>
    </row>
    <row r="59" spans="1:16" x14ac:dyDescent="0.2">
      <c r="A59" t="s">
        <v>341</v>
      </c>
      <c r="B59" t="s">
        <v>418</v>
      </c>
      <c r="C59" t="s">
        <v>496</v>
      </c>
      <c r="D59" t="s">
        <v>391</v>
      </c>
      <c r="E59">
        <v>489</v>
      </c>
      <c r="F59">
        <v>142</v>
      </c>
      <c r="G59">
        <v>103.49</v>
      </c>
      <c r="L59">
        <v>81</v>
      </c>
      <c r="M59">
        <v>338</v>
      </c>
      <c r="N59">
        <v>69</v>
      </c>
      <c r="O59">
        <v>1</v>
      </c>
    </row>
    <row r="60" spans="1:16" x14ac:dyDescent="0.2">
      <c r="A60" t="s">
        <v>341</v>
      </c>
      <c r="B60" t="s">
        <v>346</v>
      </c>
      <c r="C60" t="s">
        <v>496</v>
      </c>
      <c r="D60" t="s">
        <v>391</v>
      </c>
      <c r="E60">
        <v>487</v>
      </c>
      <c r="F60">
        <v>142</v>
      </c>
      <c r="G60">
        <v>103.7</v>
      </c>
      <c r="L60">
        <v>81</v>
      </c>
      <c r="M60">
        <v>336</v>
      </c>
      <c r="N60">
        <v>69</v>
      </c>
      <c r="O60">
        <v>1</v>
      </c>
    </row>
    <row r="61" spans="1:16" x14ac:dyDescent="0.2">
      <c r="A61" t="s">
        <v>341</v>
      </c>
      <c r="B61" t="s">
        <v>348</v>
      </c>
      <c r="C61" t="s">
        <v>496</v>
      </c>
      <c r="D61" t="s">
        <v>391</v>
      </c>
      <c r="E61">
        <v>1</v>
      </c>
      <c r="G61">
        <v>72</v>
      </c>
      <c r="M61">
        <v>1</v>
      </c>
    </row>
    <row r="62" spans="1:16" x14ac:dyDescent="0.2">
      <c r="A62" t="s">
        <v>341</v>
      </c>
      <c r="B62" t="s">
        <v>349</v>
      </c>
      <c r="C62" t="s">
        <v>496</v>
      </c>
      <c r="D62" t="s">
        <v>391</v>
      </c>
      <c r="E62">
        <v>1</v>
      </c>
      <c r="G62">
        <v>30</v>
      </c>
      <c r="M62">
        <v>1</v>
      </c>
    </row>
    <row r="63" spans="1:16" x14ac:dyDescent="0.2">
      <c r="A63" t="s">
        <v>341</v>
      </c>
      <c r="B63" t="s">
        <v>418</v>
      </c>
      <c r="C63" t="s">
        <v>497</v>
      </c>
      <c r="D63" t="s">
        <v>391</v>
      </c>
      <c r="E63">
        <v>790</v>
      </c>
      <c r="F63">
        <v>175</v>
      </c>
      <c r="G63">
        <v>78.38</v>
      </c>
      <c r="L63">
        <v>221</v>
      </c>
      <c r="M63">
        <v>463</v>
      </c>
      <c r="N63">
        <v>79</v>
      </c>
      <c r="O63">
        <v>25</v>
      </c>
      <c r="P63">
        <v>2</v>
      </c>
    </row>
    <row r="64" spans="1:16" x14ac:dyDescent="0.2">
      <c r="A64" t="s">
        <v>341</v>
      </c>
      <c r="B64" t="s">
        <v>346</v>
      </c>
      <c r="C64" t="s">
        <v>497</v>
      </c>
      <c r="D64" t="s">
        <v>391</v>
      </c>
      <c r="E64">
        <v>788</v>
      </c>
      <c r="F64">
        <v>174</v>
      </c>
      <c r="G64">
        <v>78.28</v>
      </c>
      <c r="L64">
        <v>221</v>
      </c>
      <c r="M64">
        <v>463</v>
      </c>
      <c r="N64">
        <v>77</v>
      </c>
      <c r="O64">
        <v>25</v>
      </c>
      <c r="P64">
        <v>2</v>
      </c>
    </row>
    <row r="65" spans="1:16" x14ac:dyDescent="0.2">
      <c r="A65" t="s">
        <v>341</v>
      </c>
      <c r="B65" t="s">
        <v>348</v>
      </c>
      <c r="C65" t="s">
        <v>497</v>
      </c>
      <c r="D65" t="s">
        <v>391</v>
      </c>
      <c r="E65">
        <v>2</v>
      </c>
      <c r="F65">
        <v>1</v>
      </c>
      <c r="G65">
        <v>119</v>
      </c>
      <c r="N65">
        <v>2</v>
      </c>
    </row>
    <row r="66" spans="1:16" x14ac:dyDescent="0.2">
      <c r="A66" t="s">
        <v>341</v>
      </c>
      <c r="B66" t="s">
        <v>418</v>
      </c>
      <c r="C66" t="s">
        <v>498</v>
      </c>
      <c r="D66" t="s">
        <v>391</v>
      </c>
      <c r="E66">
        <v>23701</v>
      </c>
      <c r="F66">
        <v>4776</v>
      </c>
      <c r="G66">
        <v>89.4</v>
      </c>
      <c r="L66">
        <v>2229</v>
      </c>
      <c r="M66">
        <v>21098</v>
      </c>
      <c r="N66">
        <v>362</v>
      </c>
      <c r="O66">
        <v>12</v>
      </c>
    </row>
    <row r="67" spans="1:16" x14ac:dyDescent="0.2">
      <c r="A67" t="s">
        <v>341</v>
      </c>
      <c r="B67" t="s">
        <v>346</v>
      </c>
      <c r="C67" t="s">
        <v>498</v>
      </c>
      <c r="D67" t="s">
        <v>391</v>
      </c>
      <c r="E67">
        <v>21305</v>
      </c>
      <c r="F67">
        <v>4502</v>
      </c>
      <c r="G67">
        <v>91.15</v>
      </c>
      <c r="L67">
        <v>506</v>
      </c>
      <c r="M67">
        <v>20431</v>
      </c>
      <c r="N67">
        <v>357</v>
      </c>
      <c r="O67">
        <v>11</v>
      </c>
    </row>
    <row r="68" spans="1:16" x14ac:dyDescent="0.2">
      <c r="A68" t="s">
        <v>341</v>
      </c>
      <c r="B68" t="s">
        <v>347</v>
      </c>
      <c r="C68" t="s">
        <v>498</v>
      </c>
      <c r="D68" t="s">
        <v>391</v>
      </c>
      <c r="E68">
        <v>2360</v>
      </c>
      <c r="F68">
        <v>267</v>
      </c>
      <c r="G68">
        <v>73.959999999999994</v>
      </c>
      <c r="L68">
        <v>1721</v>
      </c>
      <c r="M68">
        <v>636</v>
      </c>
      <c r="N68">
        <v>2</v>
      </c>
      <c r="O68">
        <v>1</v>
      </c>
    </row>
    <row r="69" spans="1:16" x14ac:dyDescent="0.2">
      <c r="A69" t="s">
        <v>341</v>
      </c>
      <c r="B69" t="s">
        <v>348</v>
      </c>
      <c r="C69" t="s">
        <v>498</v>
      </c>
      <c r="D69" t="s">
        <v>391</v>
      </c>
      <c r="E69">
        <v>30</v>
      </c>
      <c r="F69">
        <v>7</v>
      </c>
      <c r="G69">
        <v>81.87</v>
      </c>
      <c r="L69">
        <v>2</v>
      </c>
      <c r="M69">
        <v>27</v>
      </c>
      <c r="N69">
        <v>1</v>
      </c>
    </row>
    <row r="70" spans="1:16" x14ac:dyDescent="0.2">
      <c r="A70" t="s">
        <v>341</v>
      </c>
      <c r="B70" t="s">
        <v>349</v>
      </c>
      <c r="C70" t="s">
        <v>498</v>
      </c>
      <c r="D70" t="s">
        <v>391</v>
      </c>
      <c r="E70">
        <v>6</v>
      </c>
      <c r="G70">
        <v>8</v>
      </c>
      <c r="M70">
        <v>4</v>
      </c>
      <c r="N70">
        <v>2</v>
      </c>
    </row>
    <row r="71" spans="1:16" x14ac:dyDescent="0.2">
      <c r="A71" t="s">
        <v>341</v>
      </c>
      <c r="B71" t="s">
        <v>418</v>
      </c>
      <c r="C71" t="s">
        <v>499</v>
      </c>
      <c r="D71" t="s">
        <v>391</v>
      </c>
      <c r="E71">
        <v>1891</v>
      </c>
      <c r="F71">
        <v>491</v>
      </c>
      <c r="G71">
        <v>95.65</v>
      </c>
      <c r="L71">
        <v>382</v>
      </c>
      <c r="M71">
        <v>1043</v>
      </c>
      <c r="N71">
        <v>276</v>
      </c>
      <c r="O71">
        <v>137</v>
      </c>
      <c r="P71">
        <v>52</v>
      </c>
    </row>
    <row r="72" spans="1:16" x14ac:dyDescent="0.2">
      <c r="A72" t="s">
        <v>341</v>
      </c>
      <c r="B72" t="s">
        <v>346</v>
      </c>
      <c r="C72" t="s">
        <v>499</v>
      </c>
      <c r="D72" t="s">
        <v>391</v>
      </c>
      <c r="E72">
        <v>1809</v>
      </c>
      <c r="F72">
        <v>471</v>
      </c>
      <c r="G72">
        <v>95.71</v>
      </c>
      <c r="L72">
        <v>344</v>
      </c>
      <c r="M72">
        <v>1020</v>
      </c>
      <c r="N72">
        <v>268</v>
      </c>
      <c r="O72">
        <v>129</v>
      </c>
      <c r="P72">
        <v>48</v>
      </c>
    </row>
    <row r="73" spans="1:16" x14ac:dyDescent="0.2">
      <c r="A73" t="s">
        <v>341</v>
      </c>
      <c r="B73" t="s">
        <v>347</v>
      </c>
      <c r="C73" t="s">
        <v>499</v>
      </c>
      <c r="D73" t="s">
        <v>391</v>
      </c>
      <c r="E73">
        <v>76</v>
      </c>
      <c r="F73">
        <v>20</v>
      </c>
      <c r="G73">
        <v>99.07</v>
      </c>
      <c r="L73">
        <v>36</v>
      </c>
      <c r="M73">
        <v>19</v>
      </c>
      <c r="N73">
        <v>8</v>
      </c>
      <c r="O73">
        <v>8</v>
      </c>
      <c r="P73">
        <v>4</v>
      </c>
    </row>
    <row r="74" spans="1:16" x14ac:dyDescent="0.2">
      <c r="A74" t="s">
        <v>341</v>
      </c>
      <c r="B74" t="s">
        <v>348</v>
      </c>
      <c r="C74" t="s">
        <v>499</v>
      </c>
      <c r="D74" t="s">
        <v>391</v>
      </c>
      <c r="E74">
        <v>6</v>
      </c>
      <c r="G74">
        <v>33</v>
      </c>
      <c r="L74">
        <v>2</v>
      </c>
      <c r="M74">
        <v>4</v>
      </c>
    </row>
    <row r="75" spans="1:16" x14ac:dyDescent="0.2">
      <c r="A75" t="s">
        <v>341</v>
      </c>
      <c r="B75" t="s">
        <v>418</v>
      </c>
      <c r="C75" t="s">
        <v>500</v>
      </c>
      <c r="D75" t="s">
        <v>391</v>
      </c>
      <c r="E75">
        <v>210</v>
      </c>
      <c r="F75">
        <v>41</v>
      </c>
      <c r="G75">
        <v>85.08</v>
      </c>
      <c r="L75">
        <v>45</v>
      </c>
      <c r="M75">
        <v>126</v>
      </c>
      <c r="N75">
        <v>25</v>
      </c>
      <c r="O75">
        <v>6</v>
      </c>
      <c r="P75">
        <v>8</v>
      </c>
    </row>
    <row r="76" spans="1:16" x14ac:dyDescent="0.2">
      <c r="A76" t="s">
        <v>341</v>
      </c>
      <c r="B76" t="s">
        <v>346</v>
      </c>
      <c r="C76" t="s">
        <v>500</v>
      </c>
      <c r="D76" t="s">
        <v>391</v>
      </c>
      <c r="E76">
        <v>209</v>
      </c>
      <c r="F76">
        <v>41</v>
      </c>
      <c r="G76">
        <v>85.1</v>
      </c>
      <c r="L76">
        <v>45</v>
      </c>
      <c r="M76">
        <v>125</v>
      </c>
      <c r="N76">
        <v>25</v>
      </c>
      <c r="O76">
        <v>6</v>
      </c>
      <c r="P76">
        <v>8</v>
      </c>
    </row>
    <row r="77" spans="1:16" x14ac:dyDescent="0.2">
      <c r="A77" t="s">
        <v>341</v>
      </c>
      <c r="B77" t="s">
        <v>348</v>
      </c>
      <c r="C77" t="s">
        <v>500</v>
      </c>
      <c r="D77" t="s">
        <v>391</v>
      </c>
      <c r="E77">
        <v>1</v>
      </c>
      <c r="G77">
        <v>81</v>
      </c>
      <c r="M77">
        <v>1</v>
      </c>
    </row>
    <row r="78" spans="1:16" x14ac:dyDescent="0.2">
      <c r="A78" t="s">
        <v>341</v>
      </c>
      <c r="B78" t="s">
        <v>418</v>
      </c>
      <c r="C78" t="s">
        <v>501</v>
      </c>
      <c r="D78" t="s">
        <v>391</v>
      </c>
      <c r="E78">
        <v>4358</v>
      </c>
      <c r="F78">
        <v>779</v>
      </c>
      <c r="G78">
        <v>82.79</v>
      </c>
      <c r="L78">
        <v>374</v>
      </c>
      <c r="M78">
        <v>3899</v>
      </c>
      <c r="N78">
        <v>82</v>
      </c>
      <c r="O78">
        <v>3</v>
      </c>
    </row>
    <row r="79" spans="1:16" x14ac:dyDescent="0.2">
      <c r="A79" t="s">
        <v>341</v>
      </c>
      <c r="B79" t="s">
        <v>346</v>
      </c>
      <c r="C79" t="s">
        <v>501</v>
      </c>
      <c r="D79" t="s">
        <v>391</v>
      </c>
      <c r="E79">
        <v>3958</v>
      </c>
      <c r="F79">
        <v>729</v>
      </c>
      <c r="G79">
        <v>83.56</v>
      </c>
      <c r="L79">
        <v>105</v>
      </c>
      <c r="M79">
        <v>3770</v>
      </c>
      <c r="N79">
        <v>80</v>
      </c>
      <c r="O79">
        <v>3</v>
      </c>
    </row>
    <row r="80" spans="1:16" x14ac:dyDescent="0.2">
      <c r="A80" t="s">
        <v>341</v>
      </c>
      <c r="B80" t="s">
        <v>347</v>
      </c>
      <c r="C80" t="s">
        <v>501</v>
      </c>
      <c r="D80" t="s">
        <v>391</v>
      </c>
      <c r="E80">
        <v>391</v>
      </c>
      <c r="F80">
        <v>48</v>
      </c>
      <c r="G80">
        <v>75.650000000000006</v>
      </c>
      <c r="L80">
        <v>269</v>
      </c>
      <c r="M80">
        <v>120</v>
      </c>
      <c r="N80">
        <v>2</v>
      </c>
    </row>
    <row r="81" spans="1:16" x14ac:dyDescent="0.2">
      <c r="A81" t="s">
        <v>341</v>
      </c>
      <c r="B81" t="s">
        <v>348</v>
      </c>
      <c r="C81" t="s">
        <v>501</v>
      </c>
      <c r="D81" t="s">
        <v>391</v>
      </c>
      <c r="E81">
        <v>8</v>
      </c>
      <c r="F81">
        <v>2</v>
      </c>
      <c r="G81">
        <v>57.38</v>
      </c>
      <c r="M81">
        <v>8</v>
      </c>
    </row>
    <row r="82" spans="1:16" x14ac:dyDescent="0.2">
      <c r="A82" t="s">
        <v>341</v>
      </c>
      <c r="B82" t="s">
        <v>349</v>
      </c>
      <c r="C82" t="s">
        <v>501</v>
      </c>
      <c r="D82" t="s">
        <v>391</v>
      </c>
      <c r="E82">
        <v>1</v>
      </c>
      <c r="G82">
        <v>38</v>
      </c>
      <c r="M82">
        <v>1</v>
      </c>
    </row>
    <row r="83" spans="1:16" x14ac:dyDescent="0.2">
      <c r="A83" t="s">
        <v>341</v>
      </c>
      <c r="B83" t="s">
        <v>418</v>
      </c>
      <c r="C83" t="s">
        <v>502</v>
      </c>
      <c r="D83" t="s">
        <v>391</v>
      </c>
      <c r="E83">
        <v>565</v>
      </c>
      <c r="F83">
        <v>123</v>
      </c>
      <c r="G83">
        <v>87.3</v>
      </c>
      <c r="L83">
        <v>103</v>
      </c>
      <c r="M83">
        <v>310</v>
      </c>
      <c r="N83">
        <v>94</v>
      </c>
      <c r="O83">
        <v>46</v>
      </c>
      <c r="P83">
        <v>12</v>
      </c>
    </row>
    <row r="84" spans="1:16" x14ac:dyDescent="0.2">
      <c r="A84" t="s">
        <v>341</v>
      </c>
      <c r="B84" t="s">
        <v>346</v>
      </c>
      <c r="C84" t="s">
        <v>502</v>
      </c>
      <c r="D84" t="s">
        <v>391</v>
      </c>
      <c r="E84">
        <v>525</v>
      </c>
      <c r="F84">
        <v>107</v>
      </c>
      <c r="G84">
        <v>84.21</v>
      </c>
      <c r="L84">
        <v>91</v>
      </c>
      <c r="M84">
        <v>296</v>
      </c>
      <c r="N84">
        <v>90</v>
      </c>
      <c r="O84">
        <v>39</v>
      </c>
      <c r="P84">
        <v>9</v>
      </c>
    </row>
    <row r="85" spans="1:16" x14ac:dyDescent="0.2">
      <c r="A85" t="s">
        <v>341</v>
      </c>
      <c r="B85" t="s">
        <v>347</v>
      </c>
      <c r="C85" t="s">
        <v>502</v>
      </c>
      <c r="D85" t="s">
        <v>391</v>
      </c>
      <c r="E85">
        <v>40</v>
      </c>
      <c r="F85">
        <v>16</v>
      </c>
      <c r="G85">
        <v>127.9</v>
      </c>
      <c r="L85">
        <v>12</v>
      </c>
      <c r="M85">
        <v>14</v>
      </c>
      <c r="N85">
        <v>4</v>
      </c>
      <c r="O85">
        <v>7</v>
      </c>
      <c r="P85">
        <v>3</v>
      </c>
    </row>
    <row r="86" spans="1:16" x14ac:dyDescent="0.2">
      <c r="A86" t="s">
        <v>341</v>
      </c>
      <c r="B86" t="s">
        <v>418</v>
      </c>
      <c r="C86" t="s">
        <v>503</v>
      </c>
      <c r="D86" t="s">
        <v>391</v>
      </c>
      <c r="E86">
        <v>38</v>
      </c>
      <c r="F86">
        <v>5</v>
      </c>
      <c r="G86">
        <v>83.13</v>
      </c>
      <c r="L86">
        <v>17</v>
      </c>
      <c r="M86">
        <v>13</v>
      </c>
      <c r="N86">
        <v>5</v>
      </c>
      <c r="O86">
        <v>1</v>
      </c>
      <c r="P86">
        <v>2</v>
      </c>
    </row>
    <row r="87" spans="1:16" x14ac:dyDescent="0.2">
      <c r="A87" t="s">
        <v>341</v>
      </c>
      <c r="B87" t="s">
        <v>346</v>
      </c>
      <c r="C87" t="s">
        <v>503</v>
      </c>
      <c r="D87" t="s">
        <v>391</v>
      </c>
      <c r="E87">
        <v>38</v>
      </c>
      <c r="F87">
        <v>5</v>
      </c>
      <c r="G87">
        <v>83.13</v>
      </c>
      <c r="L87">
        <v>17</v>
      </c>
      <c r="M87">
        <v>13</v>
      </c>
      <c r="N87">
        <v>5</v>
      </c>
      <c r="O87">
        <v>1</v>
      </c>
      <c r="P87">
        <v>2</v>
      </c>
    </row>
    <row r="88" spans="1:16" x14ac:dyDescent="0.2">
      <c r="A88" t="s">
        <v>341</v>
      </c>
      <c r="B88" t="s">
        <v>418</v>
      </c>
      <c r="C88" t="s">
        <v>504</v>
      </c>
      <c r="D88" t="s">
        <v>391</v>
      </c>
      <c r="E88">
        <v>1495</v>
      </c>
      <c r="F88">
        <v>252</v>
      </c>
      <c r="G88">
        <v>80.61</v>
      </c>
      <c r="L88">
        <v>188</v>
      </c>
      <c r="M88">
        <v>1290</v>
      </c>
      <c r="N88">
        <v>17</v>
      </c>
    </row>
    <row r="89" spans="1:16" x14ac:dyDescent="0.2">
      <c r="A89" t="s">
        <v>341</v>
      </c>
      <c r="B89" t="s">
        <v>346</v>
      </c>
      <c r="C89" t="s">
        <v>504</v>
      </c>
      <c r="D89" t="s">
        <v>391</v>
      </c>
      <c r="E89">
        <v>1289</v>
      </c>
      <c r="F89">
        <v>229</v>
      </c>
      <c r="G89">
        <v>81.55</v>
      </c>
      <c r="L89">
        <v>35</v>
      </c>
      <c r="M89">
        <v>1237</v>
      </c>
      <c r="N89">
        <v>17</v>
      </c>
    </row>
    <row r="90" spans="1:16" x14ac:dyDescent="0.2">
      <c r="A90" t="s">
        <v>341</v>
      </c>
      <c r="B90" t="s">
        <v>347</v>
      </c>
      <c r="C90" t="s">
        <v>504</v>
      </c>
      <c r="D90" t="s">
        <v>391</v>
      </c>
      <c r="E90">
        <v>203</v>
      </c>
      <c r="F90">
        <v>23</v>
      </c>
      <c r="G90">
        <v>75.239999999999995</v>
      </c>
      <c r="L90">
        <v>153</v>
      </c>
      <c r="M90">
        <v>50</v>
      </c>
    </row>
    <row r="91" spans="1:16" x14ac:dyDescent="0.2">
      <c r="A91" t="s">
        <v>341</v>
      </c>
      <c r="B91" t="s">
        <v>348</v>
      </c>
      <c r="C91" t="s">
        <v>504</v>
      </c>
      <c r="D91" t="s">
        <v>391</v>
      </c>
      <c r="E91">
        <v>2</v>
      </c>
      <c r="G91">
        <v>54.5</v>
      </c>
      <c r="M91">
        <v>2</v>
      </c>
    </row>
    <row r="92" spans="1:16" x14ac:dyDescent="0.2">
      <c r="A92" t="s">
        <v>341</v>
      </c>
      <c r="B92" t="s">
        <v>349</v>
      </c>
      <c r="C92" t="s">
        <v>504</v>
      </c>
      <c r="D92" t="s">
        <v>391</v>
      </c>
      <c r="E92">
        <v>1</v>
      </c>
      <c r="G92">
        <v>7</v>
      </c>
      <c r="M92">
        <v>1</v>
      </c>
    </row>
    <row r="93" spans="1:16" x14ac:dyDescent="0.2">
      <c r="A93" t="s">
        <v>341</v>
      </c>
      <c r="B93" t="s">
        <v>418</v>
      </c>
      <c r="C93" t="s">
        <v>505</v>
      </c>
      <c r="D93" t="s">
        <v>391</v>
      </c>
      <c r="E93">
        <v>149</v>
      </c>
      <c r="F93">
        <v>41</v>
      </c>
      <c r="G93">
        <v>105.26</v>
      </c>
      <c r="L93">
        <v>28</v>
      </c>
      <c r="M93">
        <v>85</v>
      </c>
      <c r="N93">
        <v>19</v>
      </c>
      <c r="O93">
        <v>11</v>
      </c>
      <c r="P93">
        <v>6</v>
      </c>
    </row>
    <row r="94" spans="1:16" x14ac:dyDescent="0.2">
      <c r="A94" t="s">
        <v>341</v>
      </c>
      <c r="B94" t="s">
        <v>346</v>
      </c>
      <c r="C94" t="s">
        <v>505</v>
      </c>
      <c r="D94" t="s">
        <v>391</v>
      </c>
      <c r="E94">
        <v>140</v>
      </c>
      <c r="F94">
        <v>40</v>
      </c>
      <c r="G94">
        <v>106.62</v>
      </c>
      <c r="L94">
        <v>24</v>
      </c>
      <c r="M94">
        <v>82</v>
      </c>
      <c r="N94">
        <v>19</v>
      </c>
      <c r="O94">
        <v>9</v>
      </c>
      <c r="P94">
        <v>6</v>
      </c>
    </row>
    <row r="95" spans="1:16" x14ac:dyDescent="0.2">
      <c r="A95" t="s">
        <v>341</v>
      </c>
      <c r="B95" t="s">
        <v>347</v>
      </c>
      <c r="C95" t="s">
        <v>505</v>
      </c>
      <c r="D95" t="s">
        <v>391</v>
      </c>
      <c r="E95">
        <v>7</v>
      </c>
      <c r="F95">
        <v>1</v>
      </c>
      <c r="G95">
        <v>88.86</v>
      </c>
      <c r="L95">
        <v>4</v>
      </c>
      <c r="M95">
        <v>1</v>
      </c>
      <c r="O95">
        <v>2</v>
      </c>
    </row>
    <row r="96" spans="1:16" x14ac:dyDescent="0.2">
      <c r="A96" t="s">
        <v>341</v>
      </c>
      <c r="B96" t="s">
        <v>348</v>
      </c>
      <c r="C96" t="s">
        <v>505</v>
      </c>
      <c r="D96" t="s">
        <v>391</v>
      </c>
      <c r="E96">
        <v>1</v>
      </c>
      <c r="G96">
        <v>37</v>
      </c>
      <c r="M96">
        <v>1</v>
      </c>
    </row>
    <row r="97" spans="1:16" x14ac:dyDescent="0.2">
      <c r="A97" t="s">
        <v>341</v>
      </c>
      <c r="B97" t="s">
        <v>349</v>
      </c>
      <c r="C97" t="s">
        <v>505</v>
      </c>
      <c r="D97" t="s">
        <v>391</v>
      </c>
      <c r="E97">
        <v>1</v>
      </c>
      <c r="G97">
        <v>97</v>
      </c>
      <c r="M97">
        <v>1</v>
      </c>
    </row>
    <row r="98" spans="1:16" x14ac:dyDescent="0.2">
      <c r="A98" t="s">
        <v>341</v>
      </c>
      <c r="B98" t="s">
        <v>418</v>
      </c>
      <c r="C98" t="s">
        <v>645</v>
      </c>
      <c r="D98" t="s">
        <v>391</v>
      </c>
      <c r="E98">
        <v>2</v>
      </c>
      <c r="F98">
        <v>2</v>
      </c>
      <c r="G98">
        <v>188.5</v>
      </c>
      <c r="M98">
        <v>2</v>
      </c>
    </row>
    <row r="99" spans="1:16" x14ac:dyDescent="0.2">
      <c r="A99" t="s">
        <v>341</v>
      </c>
      <c r="B99" t="s">
        <v>346</v>
      </c>
      <c r="C99" t="s">
        <v>645</v>
      </c>
      <c r="D99" t="s">
        <v>391</v>
      </c>
      <c r="E99">
        <v>2</v>
      </c>
      <c r="F99">
        <v>2</v>
      </c>
      <c r="G99">
        <v>188.5</v>
      </c>
      <c r="M99">
        <v>2</v>
      </c>
    </row>
    <row r="100" spans="1:16" x14ac:dyDescent="0.2">
      <c r="A100" t="s">
        <v>341</v>
      </c>
      <c r="B100" t="s">
        <v>418</v>
      </c>
      <c r="C100" t="s">
        <v>506</v>
      </c>
      <c r="D100" t="s">
        <v>391</v>
      </c>
      <c r="E100">
        <v>367</v>
      </c>
      <c r="F100">
        <v>99</v>
      </c>
      <c r="G100">
        <v>113.69</v>
      </c>
      <c r="L100">
        <v>33</v>
      </c>
      <c r="M100">
        <v>328</v>
      </c>
      <c r="N100">
        <v>6</v>
      </c>
    </row>
    <row r="101" spans="1:16" x14ac:dyDescent="0.2">
      <c r="A101" t="s">
        <v>341</v>
      </c>
      <c r="B101" t="s">
        <v>346</v>
      </c>
      <c r="C101" t="s">
        <v>506</v>
      </c>
      <c r="D101" t="s">
        <v>391</v>
      </c>
      <c r="E101">
        <v>327</v>
      </c>
      <c r="F101">
        <v>98</v>
      </c>
      <c r="G101">
        <v>120.05</v>
      </c>
      <c r="L101">
        <v>4</v>
      </c>
      <c r="M101">
        <v>317</v>
      </c>
      <c r="N101">
        <v>6</v>
      </c>
    </row>
    <row r="102" spans="1:16" x14ac:dyDescent="0.2">
      <c r="A102" t="s">
        <v>341</v>
      </c>
      <c r="B102" t="s">
        <v>347</v>
      </c>
      <c r="C102" t="s">
        <v>506</v>
      </c>
      <c r="D102" t="s">
        <v>391</v>
      </c>
      <c r="E102">
        <v>39</v>
      </c>
      <c r="F102">
        <v>1</v>
      </c>
      <c r="G102">
        <v>62.08</v>
      </c>
      <c r="L102">
        <v>29</v>
      </c>
      <c r="M102">
        <v>10</v>
      </c>
    </row>
    <row r="103" spans="1:16" x14ac:dyDescent="0.2">
      <c r="A103" t="s">
        <v>341</v>
      </c>
      <c r="B103" t="s">
        <v>348</v>
      </c>
      <c r="C103" t="s">
        <v>506</v>
      </c>
      <c r="D103" t="s">
        <v>391</v>
      </c>
      <c r="E103">
        <v>1</v>
      </c>
      <c r="G103">
        <v>46</v>
      </c>
      <c r="M103">
        <v>1</v>
      </c>
    </row>
    <row r="104" spans="1:16" x14ac:dyDescent="0.2">
      <c r="A104" t="s">
        <v>341</v>
      </c>
      <c r="B104" t="s">
        <v>418</v>
      </c>
      <c r="C104" t="s">
        <v>507</v>
      </c>
      <c r="D104" t="s">
        <v>391</v>
      </c>
      <c r="E104">
        <v>301</v>
      </c>
      <c r="F104">
        <v>82</v>
      </c>
      <c r="G104">
        <v>99.09</v>
      </c>
      <c r="L104">
        <v>54</v>
      </c>
      <c r="M104">
        <v>159</v>
      </c>
      <c r="N104">
        <v>52</v>
      </c>
      <c r="O104">
        <v>27</v>
      </c>
      <c r="P104">
        <v>9</v>
      </c>
    </row>
    <row r="105" spans="1:16" x14ac:dyDescent="0.2">
      <c r="A105" t="s">
        <v>341</v>
      </c>
      <c r="B105" t="s">
        <v>346</v>
      </c>
      <c r="C105" t="s">
        <v>507</v>
      </c>
      <c r="D105" t="s">
        <v>391</v>
      </c>
      <c r="E105">
        <v>285</v>
      </c>
      <c r="F105">
        <v>79</v>
      </c>
      <c r="G105">
        <v>99.41</v>
      </c>
      <c r="L105">
        <v>47</v>
      </c>
      <c r="M105">
        <v>155</v>
      </c>
      <c r="N105">
        <v>50</v>
      </c>
      <c r="O105">
        <v>24</v>
      </c>
      <c r="P105">
        <v>9</v>
      </c>
    </row>
    <row r="106" spans="1:16" x14ac:dyDescent="0.2">
      <c r="A106" t="s">
        <v>341</v>
      </c>
      <c r="B106" t="s">
        <v>347</v>
      </c>
      <c r="C106" t="s">
        <v>507</v>
      </c>
      <c r="D106" t="s">
        <v>391</v>
      </c>
      <c r="E106">
        <v>15</v>
      </c>
      <c r="F106">
        <v>3</v>
      </c>
      <c r="G106">
        <v>94.6</v>
      </c>
      <c r="L106">
        <v>7</v>
      </c>
      <c r="M106">
        <v>4</v>
      </c>
      <c r="N106">
        <v>1</v>
      </c>
      <c r="O106">
        <v>3</v>
      </c>
    </row>
    <row r="107" spans="1:16" x14ac:dyDescent="0.2">
      <c r="A107" t="s">
        <v>341</v>
      </c>
      <c r="B107" t="s">
        <v>348</v>
      </c>
      <c r="C107" t="s">
        <v>507</v>
      </c>
      <c r="D107" t="s">
        <v>391</v>
      </c>
      <c r="E107">
        <v>1</v>
      </c>
      <c r="G107">
        <v>75</v>
      </c>
      <c r="N107">
        <v>1</v>
      </c>
    </row>
    <row r="108" spans="1:16" x14ac:dyDescent="0.2">
      <c r="A108" t="s">
        <v>341</v>
      </c>
      <c r="B108" t="s">
        <v>418</v>
      </c>
      <c r="C108" t="s">
        <v>508</v>
      </c>
      <c r="D108" t="s">
        <v>391</v>
      </c>
      <c r="E108">
        <v>23</v>
      </c>
      <c r="F108">
        <v>8</v>
      </c>
      <c r="G108">
        <v>105.48</v>
      </c>
      <c r="L108">
        <v>4</v>
      </c>
      <c r="M108">
        <v>13</v>
      </c>
      <c r="N108">
        <v>3</v>
      </c>
      <c r="O108">
        <v>3</v>
      </c>
    </row>
    <row r="109" spans="1:16" x14ac:dyDescent="0.2">
      <c r="A109" t="s">
        <v>341</v>
      </c>
      <c r="B109" t="s">
        <v>346</v>
      </c>
      <c r="C109" t="s">
        <v>508</v>
      </c>
      <c r="D109" t="s">
        <v>391</v>
      </c>
      <c r="E109">
        <v>23</v>
      </c>
      <c r="F109">
        <v>8</v>
      </c>
      <c r="G109">
        <v>105.48</v>
      </c>
      <c r="L109">
        <v>4</v>
      </c>
      <c r="M109">
        <v>13</v>
      </c>
      <c r="N109">
        <v>3</v>
      </c>
      <c r="O109">
        <v>3</v>
      </c>
    </row>
    <row r="110" spans="1:16" x14ac:dyDescent="0.2">
      <c r="A110" t="s">
        <v>341</v>
      </c>
      <c r="B110" t="s">
        <v>418</v>
      </c>
      <c r="C110" t="s">
        <v>509</v>
      </c>
      <c r="D110" t="s">
        <v>391</v>
      </c>
      <c r="E110">
        <v>726</v>
      </c>
      <c r="F110">
        <v>167</v>
      </c>
      <c r="G110">
        <v>90.24</v>
      </c>
      <c r="L110">
        <v>57</v>
      </c>
      <c r="M110">
        <v>660</v>
      </c>
      <c r="N110">
        <v>9</v>
      </c>
    </row>
    <row r="111" spans="1:16" x14ac:dyDescent="0.2">
      <c r="A111" t="s">
        <v>341</v>
      </c>
      <c r="B111" t="s">
        <v>346</v>
      </c>
      <c r="C111" t="s">
        <v>509</v>
      </c>
      <c r="D111" t="s">
        <v>391</v>
      </c>
      <c r="E111">
        <v>660</v>
      </c>
      <c r="F111">
        <v>155</v>
      </c>
      <c r="G111">
        <v>90.02</v>
      </c>
      <c r="L111">
        <v>11</v>
      </c>
      <c r="M111">
        <v>640</v>
      </c>
      <c r="N111">
        <v>9</v>
      </c>
    </row>
    <row r="112" spans="1:16" x14ac:dyDescent="0.2">
      <c r="A112" t="s">
        <v>341</v>
      </c>
      <c r="B112" t="s">
        <v>347</v>
      </c>
      <c r="C112" t="s">
        <v>509</v>
      </c>
      <c r="D112" t="s">
        <v>391</v>
      </c>
      <c r="E112">
        <v>66</v>
      </c>
      <c r="F112">
        <v>12</v>
      </c>
      <c r="G112">
        <v>92.42</v>
      </c>
      <c r="L112">
        <v>46</v>
      </c>
      <c r="M112">
        <v>20</v>
      </c>
    </row>
    <row r="113" spans="1:16" x14ac:dyDescent="0.2">
      <c r="A113" t="s">
        <v>341</v>
      </c>
      <c r="B113" t="s">
        <v>418</v>
      </c>
      <c r="C113" t="s">
        <v>510</v>
      </c>
      <c r="D113" t="s">
        <v>391</v>
      </c>
      <c r="E113">
        <v>7530</v>
      </c>
      <c r="F113">
        <v>2015</v>
      </c>
      <c r="G113">
        <v>98.55</v>
      </c>
      <c r="L113">
        <v>1460</v>
      </c>
      <c r="M113">
        <v>4213</v>
      </c>
      <c r="N113">
        <v>1091</v>
      </c>
      <c r="O113">
        <v>589</v>
      </c>
      <c r="P113">
        <v>176</v>
      </c>
    </row>
    <row r="114" spans="1:16" x14ac:dyDescent="0.2">
      <c r="A114" t="s">
        <v>341</v>
      </c>
      <c r="B114" t="s">
        <v>346</v>
      </c>
      <c r="C114" t="s">
        <v>510</v>
      </c>
      <c r="D114" t="s">
        <v>391</v>
      </c>
      <c r="E114">
        <v>7073</v>
      </c>
      <c r="F114">
        <v>1843</v>
      </c>
      <c r="G114">
        <v>96.7</v>
      </c>
      <c r="L114">
        <v>1305</v>
      </c>
      <c r="M114">
        <v>4072</v>
      </c>
      <c r="N114">
        <v>1036</v>
      </c>
      <c r="O114">
        <v>513</v>
      </c>
      <c r="P114">
        <v>146</v>
      </c>
    </row>
    <row r="115" spans="1:16" x14ac:dyDescent="0.2">
      <c r="A115" t="s">
        <v>341</v>
      </c>
      <c r="B115" t="s">
        <v>347</v>
      </c>
      <c r="C115" t="s">
        <v>510</v>
      </c>
      <c r="D115" t="s">
        <v>391</v>
      </c>
      <c r="E115">
        <v>440</v>
      </c>
      <c r="F115">
        <v>168</v>
      </c>
      <c r="G115">
        <v>126.74</v>
      </c>
      <c r="L115">
        <v>151</v>
      </c>
      <c r="M115">
        <v>132</v>
      </c>
      <c r="N115">
        <v>52</v>
      </c>
      <c r="O115">
        <v>76</v>
      </c>
      <c r="P115">
        <v>29</v>
      </c>
    </row>
    <row r="116" spans="1:16" x14ac:dyDescent="0.2">
      <c r="A116" t="s">
        <v>341</v>
      </c>
      <c r="B116" t="s">
        <v>348</v>
      </c>
      <c r="C116" t="s">
        <v>510</v>
      </c>
      <c r="D116" t="s">
        <v>391</v>
      </c>
      <c r="E116">
        <v>17</v>
      </c>
      <c r="F116">
        <v>4</v>
      </c>
      <c r="G116">
        <v>136.88</v>
      </c>
      <c r="L116">
        <v>4</v>
      </c>
      <c r="M116">
        <v>9</v>
      </c>
      <c r="N116">
        <v>3</v>
      </c>
      <c r="P116">
        <v>1</v>
      </c>
    </row>
    <row r="117" spans="1:16" x14ac:dyDescent="0.2">
      <c r="A117" t="s">
        <v>341</v>
      </c>
      <c r="B117" t="s">
        <v>418</v>
      </c>
      <c r="C117" t="s">
        <v>511</v>
      </c>
      <c r="D117" t="s">
        <v>391</v>
      </c>
      <c r="E117">
        <v>928</v>
      </c>
      <c r="F117">
        <v>223</v>
      </c>
      <c r="G117">
        <v>79.349999999999994</v>
      </c>
      <c r="L117">
        <v>291</v>
      </c>
      <c r="M117">
        <v>473</v>
      </c>
      <c r="N117">
        <v>108</v>
      </c>
      <c r="O117">
        <v>25</v>
      </c>
      <c r="P117">
        <v>31</v>
      </c>
    </row>
    <row r="118" spans="1:16" x14ac:dyDescent="0.2">
      <c r="A118" t="s">
        <v>341</v>
      </c>
      <c r="B118" t="s">
        <v>346</v>
      </c>
      <c r="C118" t="s">
        <v>511</v>
      </c>
      <c r="D118" t="s">
        <v>391</v>
      </c>
      <c r="E118">
        <v>926</v>
      </c>
      <c r="F118">
        <v>223</v>
      </c>
      <c r="G118">
        <v>79.44</v>
      </c>
      <c r="L118">
        <v>290</v>
      </c>
      <c r="M118">
        <v>472</v>
      </c>
      <c r="N118">
        <v>108</v>
      </c>
      <c r="O118">
        <v>25</v>
      </c>
      <c r="P118">
        <v>31</v>
      </c>
    </row>
    <row r="119" spans="1:16" x14ac:dyDescent="0.2">
      <c r="A119" t="s">
        <v>341</v>
      </c>
      <c r="B119" t="s">
        <v>347</v>
      </c>
      <c r="C119" t="s">
        <v>511</v>
      </c>
      <c r="D119" t="s">
        <v>391</v>
      </c>
      <c r="E119">
        <v>1</v>
      </c>
      <c r="G119">
        <v>4</v>
      </c>
      <c r="L119">
        <v>1</v>
      </c>
    </row>
    <row r="120" spans="1:16" x14ac:dyDescent="0.2">
      <c r="A120" t="s">
        <v>341</v>
      </c>
      <c r="B120" t="s">
        <v>348</v>
      </c>
      <c r="C120" t="s">
        <v>511</v>
      </c>
      <c r="D120" t="s">
        <v>391</v>
      </c>
      <c r="E120">
        <v>1</v>
      </c>
      <c r="G120">
        <v>69</v>
      </c>
      <c r="M120">
        <v>1</v>
      </c>
    </row>
    <row r="121" spans="1:16" x14ac:dyDescent="0.2">
      <c r="A121" t="s">
        <v>341</v>
      </c>
      <c r="B121" t="s">
        <v>418</v>
      </c>
      <c r="C121" t="s">
        <v>512</v>
      </c>
      <c r="D121" t="s">
        <v>391</v>
      </c>
      <c r="E121">
        <v>19649</v>
      </c>
      <c r="F121">
        <v>3793</v>
      </c>
      <c r="G121">
        <v>85.79</v>
      </c>
      <c r="L121">
        <v>2375</v>
      </c>
      <c r="M121">
        <v>17012</v>
      </c>
      <c r="N121">
        <v>257</v>
      </c>
      <c r="O121">
        <v>5</v>
      </c>
    </row>
    <row r="122" spans="1:16" x14ac:dyDescent="0.2">
      <c r="A122" t="s">
        <v>341</v>
      </c>
      <c r="B122" t="s">
        <v>346</v>
      </c>
      <c r="C122" t="s">
        <v>512</v>
      </c>
      <c r="D122" t="s">
        <v>391</v>
      </c>
      <c r="E122">
        <v>17133</v>
      </c>
      <c r="F122">
        <v>3513</v>
      </c>
      <c r="G122">
        <v>88</v>
      </c>
      <c r="L122">
        <v>497</v>
      </c>
      <c r="M122">
        <v>16377</v>
      </c>
      <c r="N122">
        <v>255</v>
      </c>
      <c r="O122">
        <v>4</v>
      </c>
    </row>
    <row r="123" spans="1:16" x14ac:dyDescent="0.2">
      <c r="A123" t="s">
        <v>341</v>
      </c>
      <c r="B123" t="s">
        <v>347</v>
      </c>
      <c r="C123" t="s">
        <v>512</v>
      </c>
      <c r="D123" t="s">
        <v>391</v>
      </c>
      <c r="E123">
        <v>2479</v>
      </c>
      <c r="F123">
        <v>273</v>
      </c>
      <c r="G123">
        <v>70.64</v>
      </c>
      <c r="L123">
        <v>1878</v>
      </c>
      <c r="M123">
        <v>598</v>
      </c>
      <c r="N123">
        <v>2</v>
      </c>
      <c r="O123">
        <v>1</v>
      </c>
    </row>
    <row r="124" spans="1:16" x14ac:dyDescent="0.2">
      <c r="A124" t="s">
        <v>341</v>
      </c>
      <c r="B124" t="s">
        <v>348</v>
      </c>
      <c r="C124" t="s">
        <v>512</v>
      </c>
      <c r="D124" t="s">
        <v>391</v>
      </c>
      <c r="E124">
        <v>32</v>
      </c>
      <c r="F124">
        <v>6</v>
      </c>
      <c r="G124">
        <v>83.09</v>
      </c>
      <c r="M124">
        <v>32</v>
      </c>
    </row>
    <row r="125" spans="1:16" x14ac:dyDescent="0.2">
      <c r="A125" t="s">
        <v>341</v>
      </c>
      <c r="B125" t="s">
        <v>349</v>
      </c>
      <c r="C125" t="s">
        <v>512</v>
      </c>
      <c r="D125" t="s">
        <v>391</v>
      </c>
      <c r="E125">
        <v>5</v>
      </c>
      <c r="F125">
        <v>1</v>
      </c>
      <c r="G125">
        <v>48.8</v>
      </c>
      <c r="M125">
        <v>5</v>
      </c>
    </row>
    <row r="126" spans="1:16" x14ac:dyDescent="0.2">
      <c r="A126" t="s">
        <v>341</v>
      </c>
      <c r="B126" t="s">
        <v>418</v>
      </c>
      <c r="C126" t="s">
        <v>513</v>
      </c>
      <c r="D126" t="s">
        <v>391</v>
      </c>
      <c r="E126">
        <v>4752</v>
      </c>
      <c r="F126">
        <v>1355</v>
      </c>
      <c r="G126">
        <v>100.4</v>
      </c>
      <c r="L126">
        <v>869</v>
      </c>
      <c r="M126">
        <v>2677</v>
      </c>
      <c r="N126">
        <v>773</v>
      </c>
      <c r="O126">
        <v>334</v>
      </c>
      <c r="P126">
        <v>99</v>
      </c>
    </row>
    <row r="127" spans="1:16" x14ac:dyDescent="0.2">
      <c r="A127" t="s">
        <v>341</v>
      </c>
      <c r="B127" t="s">
        <v>346</v>
      </c>
      <c r="C127" t="s">
        <v>513</v>
      </c>
      <c r="D127" t="s">
        <v>391</v>
      </c>
      <c r="E127">
        <v>4524</v>
      </c>
      <c r="F127">
        <v>1259</v>
      </c>
      <c r="G127">
        <v>98.53</v>
      </c>
      <c r="L127">
        <v>801</v>
      </c>
      <c r="M127">
        <v>2592</v>
      </c>
      <c r="N127">
        <v>742</v>
      </c>
      <c r="O127">
        <v>305</v>
      </c>
      <c r="P127">
        <v>84</v>
      </c>
    </row>
    <row r="128" spans="1:16" x14ac:dyDescent="0.2">
      <c r="A128" t="s">
        <v>341</v>
      </c>
      <c r="B128" t="s">
        <v>347</v>
      </c>
      <c r="C128" t="s">
        <v>513</v>
      </c>
      <c r="D128" t="s">
        <v>391</v>
      </c>
      <c r="E128">
        <v>221</v>
      </c>
      <c r="F128">
        <v>94</v>
      </c>
      <c r="G128">
        <v>137.02000000000001</v>
      </c>
      <c r="L128">
        <v>68</v>
      </c>
      <c r="M128">
        <v>79</v>
      </c>
      <c r="N128">
        <v>31</v>
      </c>
      <c r="O128">
        <v>28</v>
      </c>
      <c r="P128">
        <v>15</v>
      </c>
    </row>
    <row r="129" spans="1:16" x14ac:dyDescent="0.2">
      <c r="A129" t="s">
        <v>341</v>
      </c>
      <c r="B129" t="s">
        <v>348</v>
      </c>
      <c r="C129" t="s">
        <v>513</v>
      </c>
      <c r="D129" t="s">
        <v>391</v>
      </c>
      <c r="E129">
        <v>7</v>
      </c>
      <c r="F129">
        <v>2</v>
      </c>
      <c r="G129">
        <v>151</v>
      </c>
      <c r="M129">
        <v>6</v>
      </c>
      <c r="O129">
        <v>1</v>
      </c>
    </row>
    <row r="130" spans="1:16" x14ac:dyDescent="0.2">
      <c r="A130" t="s">
        <v>341</v>
      </c>
      <c r="B130" t="s">
        <v>418</v>
      </c>
      <c r="C130" t="s">
        <v>514</v>
      </c>
      <c r="D130" t="s">
        <v>391</v>
      </c>
      <c r="E130">
        <v>1018</v>
      </c>
      <c r="F130">
        <v>250</v>
      </c>
      <c r="G130">
        <v>88.01</v>
      </c>
      <c r="L130">
        <v>297</v>
      </c>
      <c r="M130">
        <v>536</v>
      </c>
      <c r="N130">
        <v>134</v>
      </c>
      <c r="O130">
        <v>39</v>
      </c>
      <c r="P130">
        <v>12</v>
      </c>
    </row>
    <row r="131" spans="1:16" x14ac:dyDescent="0.2">
      <c r="A131" t="s">
        <v>341</v>
      </c>
      <c r="B131" t="s">
        <v>346</v>
      </c>
      <c r="C131" t="s">
        <v>514</v>
      </c>
      <c r="D131" t="s">
        <v>391</v>
      </c>
      <c r="E131">
        <v>1014</v>
      </c>
      <c r="F131">
        <v>248</v>
      </c>
      <c r="G131">
        <v>87.78</v>
      </c>
      <c r="L131">
        <v>297</v>
      </c>
      <c r="M131">
        <v>532</v>
      </c>
      <c r="N131">
        <v>134</v>
      </c>
      <c r="O131">
        <v>39</v>
      </c>
      <c r="P131">
        <v>12</v>
      </c>
    </row>
    <row r="132" spans="1:16" x14ac:dyDescent="0.2">
      <c r="A132" t="s">
        <v>341</v>
      </c>
      <c r="B132" t="s">
        <v>348</v>
      </c>
      <c r="C132" t="s">
        <v>514</v>
      </c>
      <c r="D132" t="s">
        <v>391</v>
      </c>
      <c r="E132">
        <v>4</v>
      </c>
      <c r="F132">
        <v>2</v>
      </c>
      <c r="G132">
        <v>147</v>
      </c>
      <c r="M132">
        <v>4</v>
      </c>
    </row>
    <row r="133" spans="1:16" x14ac:dyDescent="0.2">
      <c r="A133" t="s">
        <v>341</v>
      </c>
      <c r="B133" t="s">
        <v>418</v>
      </c>
      <c r="C133" t="s">
        <v>515</v>
      </c>
      <c r="D133" t="s">
        <v>391</v>
      </c>
      <c r="E133">
        <v>12076</v>
      </c>
      <c r="F133">
        <v>2479</v>
      </c>
      <c r="G133">
        <v>87.18</v>
      </c>
      <c r="L133">
        <v>1213</v>
      </c>
      <c r="M133">
        <v>10677</v>
      </c>
      <c r="N133">
        <v>184</v>
      </c>
      <c r="O133">
        <v>2</v>
      </c>
    </row>
    <row r="134" spans="1:16" x14ac:dyDescent="0.2">
      <c r="A134" t="s">
        <v>341</v>
      </c>
      <c r="B134" t="s">
        <v>346</v>
      </c>
      <c r="C134" t="s">
        <v>515</v>
      </c>
      <c r="D134" t="s">
        <v>391</v>
      </c>
      <c r="E134">
        <v>10859</v>
      </c>
      <c r="F134">
        <v>2353</v>
      </c>
      <c r="G134">
        <v>88.8</v>
      </c>
      <c r="L134">
        <v>329</v>
      </c>
      <c r="M134">
        <v>10345</v>
      </c>
      <c r="N134">
        <v>184</v>
      </c>
      <c r="O134">
        <v>1</v>
      </c>
    </row>
    <row r="135" spans="1:16" x14ac:dyDescent="0.2">
      <c r="A135" t="s">
        <v>341</v>
      </c>
      <c r="B135" t="s">
        <v>347</v>
      </c>
      <c r="C135" t="s">
        <v>515</v>
      </c>
      <c r="D135" t="s">
        <v>391</v>
      </c>
      <c r="E135">
        <v>1201</v>
      </c>
      <c r="F135">
        <v>124</v>
      </c>
      <c r="G135">
        <v>72.319999999999993</v>
      </c>
      <c r="L135">
        <v>884</v>
      </c>
      <c r="M135">
        <v>316</v>
      </c>
      <c r="O135">
        <v>1</v>
      </c>
    </row>
    <row r="136" spans="1:16" x14ac:dyDescent="0.2">
      <c r="A136" t="s">
        <v>341</v>
      </c>
      <c r="B136" t="s">
        <v>348</v>
      </c>
      <c r="C136" t="s">
        <v>515</v>
      </c>
      <c r="D136" t="s">
        <v>391</v>
      </c>
      <c r="E136">
        <v>13</v>
      </c>
      <c r="F136">
        <v>2</v>
      </c>
      <c r="G136">
        <v>115.62</v>
      </c>
      <c r="M136">
        <v>13</v>
      </c>
    </row>
    <row r="137" spans="1:16" x14ac:dyDescent="0.2">
      <c r="A137" t="s">
        <v>341</v>
      </c>
      <c r="B137" t="s">
        <v>349</v>
      </c>
      <c r="C137" t="s">
        <v>515</v>
      </c>
      <c r="D137" t="s">
        <v>391</v>
      </c>
      <c r="E137">
        <v>3</v>
      </c>
      <c r="G137">
        <v>47</v>
      </c>
      <c r="M137">
        <v>3</v>
      </c>
    </row>
    <row r="138" spans="1:16" x14ac:dyDescent="0.2">
      <c r="A138" t="s">
        <v>341</v>
      </c>
      <c r="B138" t="s">
        <v>418</v>
      </c>
      <c r="C138" t="s">
        <v>516</v>
      </c>
      <c r="D138" t="s">
        <v>391</v>
      </c>
      <c r="E138">
        <v>648</v>
      </c>
      <c r="F138">
        <v>200</v>
      </c>
      <c r="G138">
        <v>108.13</v>
      </c>
      <c r="L138">
        <v>93</v>
      </c>
      <c r="M138">
        <v>396</v>
      </c>
      <c r="N138">
        <v>114</v>
      </c>
      <c r="O138">
        <v>27</v>
      </c>
      <c r="P138">
        <v>18</v>
      </c>
    </row>
    <row r="139" spans="1:16" x14ac:dyDescent="0.2">
      <c r="A139" t="s">
        <v>341</v>
      </c>
      <c r="B139" t="s">
        <v>346</v>
      </c>
      <c r="C139" t="s">
        <v>516</v>
      </c>
      <c r="D139" t="s">
        <v>391</v>
      </c>
      <c r="E139">
        <v>643</v>
      </c>
      <c r="F139">
        <v>198</v>
      </c>
      <c r="G139">
        <v>107.87</v>
      </c>
      <c r="L139">
        <v>91</v>
      </c>
      <c r="M139">
        <v>395</v>
      </c>
      <c r="N139">
        <v>114</v>
      </c>
      <c r="O139">
        <v>26</v>
      </c>
      <c r="P139">
        <v>17</v>
      </c>
    </row>
    <row r="140" spans="1:16" x14ac:dyDescent="0.2">
      <c r="A140" t="s">
        <v>341</v>
      </c>
      <c r="B140" t="s">
        <v>347</v>
      </c>
      <c r="C140" t="s">
        <v>516</v>
      </c>
      <c r="D140" t="s">
        <v>391</v>
      </c>
      <c r="E140">
        <v>4</v>
      </c>
      <c r="F140">
        <v>2</v>
      </c>
      <c r="G140">
        <v>171.5</v>
      </c>
      <c r="L140">
        <v>1</v>
      </c>
      <c r="M140">
        <v>1</v>
      </c>
      <c r="O140">
        <v>1</v>
      </c>
      <c r="P140">
        <v>1</v>
      </c>
    </row>
    <row r="141" spans="1:16" x14ac:dyDescent="0.2">
      <c r="A141" t="s">
        <v>341</v>
      </c>
      <c r="B141" t="s">
        <v>348</v>
      </c>
      <c r="C141" t="s">
        <v>516</v>
      </c>
      <c r="D141" t="s">
        <v>391</v>
      </c>
      <c r="E141">
        <v>1</v>
      </c>
      <c r="G141">
        <v>19</v>
      </c>
      <c r="L141">
        <v>1</v>
      </c>
    </row>
    <row r="142" spans="1:16" x14ac:dyDescent="0.2">
      <c r="A142" t="s">
        <v>341</v>
      </c>
      <c r="B142" t="s">
        <v>418</v>
      </c>
      <c r="C142" t="s">
        <v>517</v>
      </c>
      <c r="D142" t="s">
        <v>391</v>
      </c>
      <c r="E142">
        <v>33</v>
      </c>
      <c r="F142">
        <v>8</v>
      </c>
      <c r="G142">
        <v>87.03</v>
      </c>
      <c r="L142">
        <v>10</v>
      </c>
      <c r="M142">
        <v>21</v>
      </c>
      <c r="N142">
        <v>1</v>
      </c>
      <c r="P142">
        <v>1</v>
      </c>
    </row>
    <row r="143" spans="1:16" x14ac:dyDescent="0.2">
      <c r="A143" t="s">
        <v>341</v>
      </c>
      <c r="B143" t="s">
        <v>346</v>
      </c>
      <c r="C143" t="s">
        <v>517</v>
      </c>
      <c r="D143" t="s">
        <v>391</v>
      </c>
      <c r="E143">
        <v>33</v>
      </c>
      <c r="F143">
        <v>8</v>
      </c>
      <c r="G143">
        <v>87.03</v>
      </c>
      <c r="L143">
        <v>10</v>
      </c>
      <c r="M143">
        <v>21</v>
      </c>
      <c r="N143">
        <v>1</v>
      </c>
      <c r="P143">
        <v>1</v>
      </c>
    </row>
    <row r="144" spans="1:16" x14ac:dyDescent="0.2">
      <c r="A144" t="s">
        <v>341</v>
      </c>
      <c r="B144" t="s">
        <v>418</v>
      </c>
      <c r="C144" t="s">
        <v>518</v>
      </c>
      <c r="D144" t="s">
        <v>391</v>
      </c>
      <c r="E144">
        <v>1538</v>
      </c>
      <c r="F144">
        <v>359</v>
      </c>
      <c r="G144">
        <v>91.25</v>
      </c>
      <c r="L144">
        <v>94</v>
      </c>
      <c r="M144">
        <v>1417</v>
      </c>
      <c r="N144">
        <v>27</v>
      </c>
    </row>
    <row r="145" spans="1:16" x14ac:dyDescent="0.2">
      <c r="A145" t="s">
        <v>341</v>
      </c>
      <c r="B145" t="s">
        <v>346</v>
      </c>
      <c r="C145" t="s">
        <v>518</v>
      </c>
      <c r="D145" t="s">
        <v>391</v>
      </c>
      <c r="E145">
        <v>1456</v>
      </c>
      <c r="F145">
        <v>353</v>
      </c>
      <c r="G145">
        <v>92.38</v>
      </c>
      <c r="L145">
        <v>35</v>
      </c>
      <c r="M145">
        <v>1395</v>
      </c>
      <c r="N145">
        <v>26</v>
      </c>
    </row>
    <row r="146" spans="1:16" x14ac:dyDescent="0.2">
      <c r="A146" t="s">
        <v>341</v>
      </c>
      <c r="B146" t="s">
        <v>347</v>
      </c>
      <c r="C146" t="s">
        <v>518</v>
      </c>
      <c r="D146" t="s">
        <v>391</v>
      </c>
      <c r="E146">
        <v>80</v>
      </c>
      <c r="F146">
        <v>6</v>
      </c>
      <c r="G146">
        <v>71.959999999999994</v>
      </c>
      <c r="L146">
        <v>59</v>
      </c>
      <c r="M146">
        <v>21</v>
      </c>
    </row>
    <row r="147" spans="1:16" x14ac:dyDescent="0.2">
      <c r="A147" t="s">
        <v>341</v>
      </c>
      <c r="B147" t="s">
        <v>348</v>
      </c>
      <c r="C147" t="s">
        <v>518</v>
      </c>
      <c r="D147" t="s">
        <v>391</v>
      </c>
      <c r="E147">
        <v>2</v>
      </c>
      <c r="G147">
        <v>36</v>
      </c>
      <c r="M147">
        <v>1</v>
      </c>
      <c r="N147">
        <v>1</v>
      </c>
    </row>
    <row r="148" spans="1:16" x14ac:dyDescent="0.2">
      <c r="A148" t="s">
        <v>341</v>
      </c>
      <c r="B148" t="s">
        <v>418</v>
      </c>
      <c r="C148" t="s">
        <v>519</v>
      </c>
      <c r="D148" t="s">
        <v>391</v>
      </c>
      <c r="E148">
        <v>773</v>
      </c>
      <c r="F148">
        <v>201</v>
      </c>
      <c r="G148">
        <v>97</v>
      </c>
      <c r="L148">
        <v>143</v>
      </c>
      <c r="M148">
        <v>452</v>
      </c>
      <c r="N148">
        <v>118</v>
      </c>
      <c r="O148">
        <v>41</v>
      </c>
      <c r="P148">
        <v>18</v>
      </c>
    </row>
    <row r="149" spans="1:16" x14ac:dyDescent="0.2">
      <c r="A149" t="s">
        <v>341</v>
      </c>
      <c r="B149" t="s">
        <v>346</v>
      </c>
      <c r="C149" t="s">
        <v>519</v>
      </c>
      <c r="D149" t="s">
        <v>391</v>
      </c>
      <c r="E149">
        <v>714</v>
      </c>
      <c r="F149">
        <v>183</v>
      </c>
      <c r="G149">
        <v>96.15</v>
      </c>
      <c r="L149">
        <v>121</v>
      </c>
      <c r="M149">
        <v>435</v>
      </c>
      <c r="N149">
        <v>111</v>
      </c>
      <c r="O149">
        <v>33</v>
      </c>
      <c r="P149">
        <v>14</v>
      </c>
    </row>
    <row r="150" spans="1:16" x14ac:dyDescent="0.2">
      <c r="A150" t="s">
        <v>341</v>
      </c>
      <c r="B150" t="s">
        <v>347</v>
      </c>
      <c r="C150" t="s">
        <v>519</v>
      </c>
      <c r="D150" t="s">
        <v>391</v>
      </c>
      <c r="E150">
        <v>57</v>
      </c>
      <c r="F150">
        <v>17</v>
      </c>
      <c r="G150">
        <v>108.6</v>
      </c>
      <c r="L150">
        <v>21</v>
      </c>
      <c r="M150">
        <v>16</v>
      </c>
      <c r="N150">
        <v>7</v>
      </c>
      <c r="O150">
        <v>8</v>
      </c>
      <c r="P150">
        <v>4</v>
      </c>
    </row>
    <row r="151" spans="1:16" x14ac:dyDescent="0.2">
      <c r="A151" t="s">
        <v>341</v>
      </c>
      <c r="B151" t="s">
        <v>348</v>
      </c>
      <c r="C151" t="s">
        <v>519</v>
      </c>
      <c r="D151" t="s">
        <v>391</v>
      </c>
      <c r="E151">
        <v>2</v>
      </c>
      <c r="F151">
        <v>1</v>
      </c>
      <c r="G151">
        <v>71.5</v>
      </c>
      <c r="L151">
        <v>1</v>
      </c>
      <c r="M151">
        <v>1</v>
      </c>
    </row>
    <row r="152" spans="1:16" x14ac:dyDescent="0.2">
      <c r="A152" t="s">
        <v>341</v>
      </c>
      <c r="B152" t="s">
        <v>418</v>
      </c>
      <c r="C152" t="s">
        <v>520</v>
      </c>
      <c r="D152" t="s">
        <v>391</v>
      </c>
      <c r="E152">
        <v>68</v>
      </c>
      <c r="F152">
        <v>18</v>
      </c>
      <c r="G152">
        <v>100.22</v>
      </c>
      <c r="L152">
        <v>15</v>
      </c>
      <c r="M152">
        <v>42</v>
      </c>
      <c r="N152">
        <v>11</v>
      </c>
    </row>
    <row r="153" spans="1:16" x14ac:dyDescent="0.2">
      <c r="A153" t="s">
        <v>341</v>
      </c>
      <c r="B153" t="s">
        <v>346</v>
      </c>
      <c r="C153" t="s">
        <v>520</v>
      </c>
      <c r="D153" t="s">
        <v>391</v>
      </c>
      <c r="E153">
        <v>68</v>
      </c>
      <c r="F153">
        <v>18</v>
      </c>
      <c r="G153">
        <v>100.22</v>
      </c>
      <c r="L153">
        <v>15</v>
      </c>
      <c r="M153">
        <v>42</v>
      </c>
      <c r="N153">
        <v>11</v>
      </c>
    </row>
    <row r="154" spans="1:16" x14ac:dyDescent="0.2">
      <c r="A154" t="s">
        <v>341</v>
      </c>
      <c r="B154" t="s">
        <v>418</v>
      </c>
      <c r="C154" t="s">
        <v>521</v>
      </c>
      <c r="D154" t="s">
        <v>391</v>
      </c>
      <c r="E154">
        <v>2019</v>
      </c>
      <c r="F154">
        <v>393</v>
      </c>
      <c r="G154">
        <v>85.54</v>
      </c>
      <c r="L154">
        <v>280</v>
      </c>
      <c r="M154">
        <v>1721</v>
      </c>
      <c r="N154">
        <v>18</v>
      </c>
    </row>
    <row r="155" spans="1:16" x14ac:dyDescent="0.2">
      <c r="A155" t="s">
        <v>341</v>
      </c>
      <c r="B155" t="s">
        <v>346</v>
      </c>
      <c r="C155" t="s">
        <v>521</v>
      </c>
      <c r="D155" t="s">
        <v>391</v>
      </c>
      <c r="E155">
        <v>1707</v>
      </c>
      <c r="F155">
        <v>357</v>
      </c>
      <c r="G155">
        <v>88.07</v>
      </c>
      <c r="L155">
        <v>49</v>
      </c>
      <c r="M155">
        <v>1640</v>
      </c>
      <c r="N155">
        <v>18</v>
      </c>
    </row>
    <row r="156" spans="1:16" x14ac:dyDescent="0.2">
      <c r="A156" t="s">
        <v>341</v>
      </c>
      <c r="B156" t="s">
        <v>347</v>
      </c>
      <c r="C156" t="s">
        <v>521</v>
      </c>
      <c r="D156" t="s">
        <v>391</v>
      </c>
      <c r="E156">
        <v>309</v>
      </c>
      <c r="F156">
        <v>35</v>
      </c>
      <c r="G156">
        <v>71.2</v>
      </c>
      <c r="L156">
        <v>231</v>
      </c>
      <c r="M156">
        <v>78</v>
      </c>
    </row>
    <row r="157" spans="1:16" x14ac:dyDescent="0.2">
      <c r="A157" t="s">
        <v>341</v>
      </c>
      <c r="B157" t="s">
        <v>348</v>
      </c>
      <c r="C157" t="s">
        <v>521</v>
      </c>
      <c r="D157" t="s">
        <v>391</v>
      </c>
      <c r="E157">
        <v>3</v>
      </c>
      <c r="F157">
        <v>1</v>
      </c>
      <c r="G157">
        <v>123</v>
      </c>
      <c r="M157">
        <v>3</v>
      </c>
    </row>
    <row r="158" spans="1:16" x14ac:dyDescent="0.2">
      <c r="A158" t="s">
        <v>341</v>
      </c>
      <c r="B158" t="s">
        <v>418</v>
      </c>
      <c r="C158" t="s">
        <v>522</v>
      </c>
      <c r="D158" t="s">
        <v>391</v>
      </c>
      <c r="E158">
        <v>585</v>
      </c>
      <c r="F158">
        <v>170</v>
      </c>
      <c r="G158">
        <v>99.66</v>
      </c>
      <c r="L158">
        <v>103</v>
      </c>
      <c r="M158">
        <v>367</v>
      </c>
      <c r="N158">
        <v>68</v>
      </c>
      <c r="O158">
        <v>37</v>
      </c>
      <c r="P158">
        <v>10</v>
      </c>
    </row>
    <row r="159" spans="1:16" x14ac:dyDescent="0.2">
      <c r="A159" t="s">
        <v>341</v>
      </c>
      <c r="B159" t="s">
        <v>346</v>
      </c>
      <c r="C159" t="s">
        <v>522</v>
      </c>
      <c r="D159" t="s">
        <v>391</v>
      </c>
      <c r="E159">
        <v>551</v>
      </c>
      <c r="F159">
        <v>156</v>
      </c>
      <c r="G159">
        <v>99.16</v>
      </c>
      <c r="L159">
        <v>92</v>
      </c>
      <c r="M159">
        <v>355</v>
      </c>
      <c r="N159">
        <v>64</v>
      </c>
      <c r="O159">
        <v>30</v>
      </c>
      <c r="P159">
        <v>10</v>
      </c>
    </row>
    <row r="160" spans="1:16" x14ac:dyDescent="0.2">
      <c r="A160" t="s">
        <v>341</v>
      </c>
      <c r="B160" t="s">
        <v>347</v>
      </c>
      <c r="C160" t="s">
        <v>522</v>
      </c>
      <c r="D160" t="s">
        <v>391</v>
      </c>
      <c r="E160">
        <v>33</v>
      </c>
      <c r="F160">
        <v>13</v>
      </c>
      <c r="G160">
        <v>106</v>
      </c>
      <c r="L160">
        <v>11</v>
      </c>
      <c r="M160">
        <v>12</v>
      </c>
      <c r="N160">
        <v>3</v>
      </c>
      <c r="O160">
        <v>7</v>
      </c>
    </row>
    <row r="161" spans="1:16" x14ac:dyDescent="0.2">
      <c r="A161" t="s">
        <v>341</v>
      </c>
      <c r="B161" t="s">
        <v>348</v>
      </c>
      <c r="C161" t="s">
        <v>522</v>
      </c>
      <c r="D161" t="s">
        <v>391</v>
      </c>
      <c r="E161">
        <v>1</v>
      </c>
      <c r="F161">
        <v>1</v>
      </c>
      <c r="G161">
        <v>171</v>
      </c>
      <c r="N161">
        <v>1</v>
      </c>
    </row>
    <row r="162" spans="1:16" x14ac:dyDescent="0.2">
      <c r="A162" t="s">
        <v>341</v>
      </c>
      <c r="B162" t="s">
        <v>418</v>
      </c>
      <c r="C162" t="s">
        <v>523</v>
      </c>
      <c r="D162" t="s">
        <v>391</v>
      </c>
      <c r="E162">
        <v>28</v>
      </c>
      <c r="F162">
        <v>1</v>
      </c>
      <c r="G162">
        <v>36.61</v>
      </c>
      <c r="L162">
        <v>15</v>
      </c>
      <c r="M162">
        <v>8</v>
      </c>
      <c r="N162">
        <v>3</v>
      </c>
      <c r="O162">
        <v>1</v>
      </c>
      <c r="P162">
        <v>1</v>
      </c>
    </row>
    <row r="163" spans="1:16" x14ac:dyDescent="0.2">
      <c r="A163" t="s">
        <v>341</v>
      </c>
      <c r="B163" t="s">
        <v>346</v>
      </c>
      <c r="C163" t="s">
        <v>523</v>
      </c>
      <c r="D163" t="s">
        <v>391</v>
      </c>
      <c r="E163">
        <v>28</v>
      </c>
      <c r="F163">
        <v>1</v>
      </c>
      <c r="G163">
        <v>36.61</v>
      </c>
      <c r="L163">
        <v>15</v>
      </c>
      <c r="M163">
        <v>8</v>
      </c>
      <c r="N163">
        <v>3</v>
      </c>
      <c r="O163">
        <v>1</v>
      </c>
      <c r="P163">
        <v>1</v>
      </c>
    </row>
    <row r="164" spans="1:16" x14ac:dyDescent="0.2">
      <c r="A164" t="s">
        <v>341</v>
      </c>
      <c r="B164" t="s">
        <v>418</v>
      </c>
      <c r="C164" t="s">
        <v>524</v>
      </c>
      <c r="D164" t="s">
        <v>391</v>
      </c>
      <c r="E164">
        <v>1492</v>
      </c>
      <c r="F164">
        <v>286</v>
      </c>
      <c r="G164">
        <v>86.44</v>
      </c>
      <c r="L164">
        <v>147</v>
      </c>
      <c r="M164">
        <v>1333</v>
      </c>
      <c r="N164">
        <v>12</v>
      </c>
    </row>
    <row r="165" spans="1:16" x14ac:dyDescent="0.2">
      <c r="A165" t="s">
        <v>341</v>
      </c>
      <c r="B165" t="s">
        <v>346</v>
      </c>
      <c r="C165" t="s">
        <v>524</v>
      </c>
      <c r="D165" t="s">
        <v>391</v>
      </c>
      <c r="E165">
        <v>1333</v>
      </c>
      <c r="F165">
        <v>265</v>
      </c>
      <c r="G165">
        <v>86.92</v>
      </c>
      <c r="L165">
        <v>34</v>
      </c>
      <c r="M165">
        <v>1287</v>
      </c>
      <c r="N165">
        <v>12</v>
      </c>
    </row>
    <row r="166" spans="1:16" x14ac:dyDescent="0.2">
      <c r="A166" t="s">
        <v>341</v>
      </c>
      <c r="B166" t="s">
        <v>347</v>
      </c>
      <c r="C166" t="s">
        <v>524</v>
      </c>
      <c r="D166" t="s">
        <v>391</v>
      </c>
      <c r="E166">
        <v>156</v>
      </c>
      <c r="F166">
        <v>20</v>
      </c>
      <c r="G166">
        <v>82.26</v>
      </c>
      <c r="L166">
        <v>113</v>
      </c>
      <c r="M166">
        <v>43</v>
      </c>
    </row>
    <row r="167" spans="1:16" x14ac:dyDescent="0.2">
      <c r="A167" t="s">
        <v>341</v>
      </c>
      <c r="B167" t="s">
        <v>348</v>
      </c>
      <c r="C167" t="s">
        <v>524</v>
      </c>
      <c r="D167" t="s">
        <v>391</v>
      </c>
      <c r="E167">
        <v>2</v>
      </c>
      <c r="F167">
        <v>1</v>
      </c>
      <c r="G167">
        <v>116.5</v>
      </c>
      <c r="M167">
        <v>2</v>
      </c>
    </row>
    <row r="168" spans="1:16" x14ac:dyDescent="0.2">
      <c r="A168" t="s">
        <v>341</v>
      </c>
      <c r="B168" t="s">
        <v>349</v>
      </c>
      <c r="C168" t="s">
        <v>524</v>
      </c>
      <c r="D168" t="s">
        <v>391</v>
      </c>
      <c r="E168">
        <v>1</v>
      </c>
      <c r="G168">
        <v>41</v>
      </c>
      <c r="M168">
        <v>1</v>
      </c>
    </row>
    <row r="169" spans="1:16" x14ac:dyDescent="0.2">
      <c r="A169" t="s">
        <v>341</v>
      </c>
      <c r="B169" t="s">
        <v>418</v>
      </c>
      <c r="C169" t="s">
        <v>525</v>
      </c>
      <c r="D169" t="s">
        <v>391</v>
      </c>
      <c r="E169">
        <v>2198</v>
      </c>
      <c r="F169">
        <v>557</v>
      </c>
      <c r="G169">
        <v>100.64</v>
      </c>
      <c r="L169">
        <v>410</v>
      </c>
      <c r="M169">
        <v>1215</v>
      </c>
      <c r="N169">
        <v>373</v>
      </c>
      <c r="O169">
        <v>146</v>
      </c>
      <c r="P169">
        <v>54</v>
      </c>
    </row>
    <row r="170" spans="1:16" x14ac:dyDescent="0.2">
      <c r="A170" t="s">
        <v>341</v>
      </c>
      <c r="B170" t="s">
        <v>346</v>
      </c>
      <c r="C170" t="s">
        <v>525</v>
      </c>
      <c r="D170" t="s">
        <v>391</v>
      </c>
      <c r="E170">
        <v>2058</v>
      </c>
      <c r="F170">
        <v>507</v>
      </c>
      <c r="G170">
        <v>99.37</v>
      </c>
      <c r="L170">
        <v>357</v>
      </c>
      <c r="M170">
        <v>1165</v>
      </c>
      <c r="N170">
        <v>357</v>
      </c>
      <c r="O170">
        <v>135</v>
      </c>
      <c r="P170">
        <v>44</v>
      </c>
    </row>
    <row r="171" spans="1:16" x14ac:dyDescent="0.2">
      <c r="A171" t="s">
        <v>341</v>
      </c>
      <c r="B171" t="s">
        <v>347</v>
      </c>
      <c r="C171" t="s">
        <v>525</v>
      </c>
      <c r="D171" t="s">
        <v>391</v>
      </c>
      <c r="E171">
        <v>138</v>
      </c>
      <c r="F171">
        <v>49</v>
      </c>
      <c r="G171">
        <v>119.15</v>
      </c>
      <c r="L171">
        <v>53</v>
      </c>
      <c r="M171">
        <v>49</v>
      </c>
      <c r="N171">
        <v>15</v>
      </c>
      <c r="O171">
        <v>11</v>
      </c>
      <c r="P171">
        <v>10</v>
      </c>
    </row>
    <row r="172" spans="1:16" x14ac:dyDescent="0.2">
      <c r="A172" t="s">
        <v>341</v>
      </c>
      <c r="B172" t="s">
        <v>348</v>
      </c>
      <c r="C172" t="s">
        <v>525</v>
      </c>
      <c r="D172" t="s">
        <v>391</v>
      </c>
      <c r="E172">
        <v>2</v>
      </c>
      <c r="F172">
        <v>1</v>
      </c>
      <c r="G172">
        <v>130.5</v>
      </c>
      <c r="M172">
        <v>1</v>
      </c>
      <c r="N172">
        <v>1</v>
      </c>
    </row>
    <row r="173" spans="1:16" x14ac:dyDescent="0.2">
      <c r="A173" t="s">
        <v>341</v>
      </c>
      <c r="B173" t="s">
        <v>418</v>
      </c>
      <c r="C173" t="s">
        <v>526</v>
      </c>
      <c r="D173" t="s">
        <v>391</v>
      </c>
      <c r="E173">
        <v>168</v>
      </c>
      <c r="F173">
        <v>43</v>
      </c>
      <c r="G173">
        <v>104.26</v>
      </c>
      <c r="L173">
        <v>24</v>
      </c>
      <c r="M173">
        <v>99</v>
      </c>
      <c r="N173">
        <v>26</v>
      </c>
      <c r="O173">
        <v>14</v>
      </c>
      <c r="P173">
        <v>5</v>
      </c>
    </row>
    <row r="174" spans="1:16" x14ac:dyDescent="0.2">
      <c r="A174" t="s">
        <v>341</v>
      </c>
      <c r="B174" t="s">
        <v>346</v>
      </c>
      <c r="C174" t="s">
        <v>526</v>
      </c>
      <c r="D174" t="s">
        <v>391</v>
      </c>
      <c r="E174">
        <v>168</v>
      </c>
      <c r="F174">
        <v>43</v>
      </c>
      <c r="G174">
        <v>104.26</v>
      </c>
      <c r="L174">
        <v>24</v>
      </c>
      <c r="M174">
        <v>99</v>
      </c>
      <c r="N174">
        <v>26</v>
      </c>
      <c r="O174">
        <v>14</v>
      </c>
      <c r="P174">
        <v>5</v>
      </c>
    </row>
    <row r="175" spans="1:16" x14ac:dyDescent="0.2">
      <c r="A175" t="s">
        <v>341</v>
      </c>
      <c r="B175" t="s">
        <v>418</v>
      </c>
      <c r="C175" t="s">
        <v>527</v>
      </c>
      <c r="D175" t="s">
        <v>391</v>
      </c>
      <c r="E175">
        <v>5800</v>
      </c>
      <c r="F175">
        <v>1089</v>
      </c>
      <c r="G175">
        <v>86.99</v>
      </c>
      <c r="L175">
        <v>628</v>
      </c>
      <c r="M175">
        <v>5109</v>
      </c>
      <c r="N175">
        <v>62</v>
      </c>
      <c r="O175">
        <v>1</v>
      </c>
    </row>
    <row r="176" spans="1:16" x14ac:dyDescent="0.2">
      <c r="A176" t="s">
        <v>341</v>
      </c>
      <c r="B176" t="s">
        <v>346</v>
      </c>
      <c r="C176" t="s">
        <v>527</v>
      </c>
      <c r="D176" t="s">
        <v>391</v>
      </c>
      <c r="E176">
        <v>5075</v>
      </c>
      <c r="F176">
        <v>1023</v>
      </c>
      <c r="G176">
        <v>88.52</v>
      </c>
      <c r="L176">
        <v>98</v>
      </c>
      <c r="M176">
        <v>4915</v>
      </c>
      <c r="N176">
        <v>61</v>
      </c>
      <c r="O176">
        <v>1</v>
      </c>
    </row>
    <row r="177" spans="1:16" x14ac:dyDescent="0.2">
      <c r="A177" t="s">
        <v>341</v>
      </c>
      <c r="B177" t="s">
        <v>347</v>
      </c>
      <c r="C177" t="s">
        <v>527</v>
      </c>
      <c r="D177" t="s">
        <v>391</v>
      </c>
      <c r="E177">
        <v>718</v>
      </c>
      <c r="F177">
        <v>66</v>
      </c>
      <c r="G177">
        <v>76.63</v>
      </c>
      <c r="L177">
        <v>530</v>
      </c>
      <c r="M177">
        <v>187</v>
      </c>
      <c r="N177">
        <v>1</v>
      </c>
    </row>
    <row r="178" spans="1:16" x14ac:dyDescent="0.2">
      <c r="A178" t="s">
        <v>341</v>
      </c>
      <c r="B178" t="s">
        <v>348</v>
      </c>
      <c r="C178" t="s">
        <v>527</v>
      </c>
      <c r="D178" t="s">
        <v>391</v>
      </c>
      <c r="E178">
        <v>7</v>
      </c>
      <c r="G178">
        <v>39.43</v>
      </c>
      <c r="M178">
        <v>7</v>
      </c>
    </row>
    <row r="179" spans="1:16" x14ac:dyDescent="0.2">
      <c r="A179" t="s">
        <v>341</v>
      </c>
      <c r="B179" t="s">
        <v>418</v>
      </c>
      <c r="C179" t="s">
        <v>528</v>
      </c>
      <c r="D179" t="s">
        <v>391</v>
      </c>
      <c r="E179">
        <v>1427</v>
      </c>
      <c r="F179">
        <v>378</v>
      </c>
      <c r="G179">
        <v>98.53</v>
      </c>
      <c r="L179">
        <v>310</v>
      </c>
      <c r="M179">
        <v>754</v>
      </c>
      <c r="N179">
        <v>231</v>
      </c>
      <c r="O179">
        <v>99</v>
      </c>
      <c r="P179">
        <v>33</v>
      </c>
    </row>
    <row r="180" spans="1:16" x14ac:dyDescent="0.2">
      <c r="A180" t="s">
        <v>341</v>
      </c>
      <c r="B180" t="s">
        <v>346</v>
      </c>
      <c r="C180" t="s">
        <v>528</v>
      </c>
      <c r="D180" t="s">
        <v>391</v>
      </c>
      <c r="E180">
        <v>1324</v>
      </c>
      <c r="F180">
        <v>336</v>
      </c>
      <c r="G180">
        <v>96.81</v>
      </c>
      <c r="L180">
        <v>283</v>
      </c>
      <c r="M180">
        <v>719</v>
      </c>
      <c r="N180">
        <v>213</v>
      </c>
      <c r="O180">
        <v>82</v>
      </c>
      <c r="P180">
        <v>27</v>
      </c>
    </row>
    <row r="181" spans="1:16" x14ac:dyDescent="0.2">
      <c r="A181" t="s">
        <v>341</v>
      </c>
      <c r="B181" t="s">
        <v>347</v>
      </c>
      <c r="C181" t="s">
        <v>528</v>
      </c>
      <c r="D181" t="s">
        <v>391</v>
      </c>
      <c r="E181">
        <v>98</v>
      </c>
      <c r="F181">
        <v>41</v>
      </c>
      <c r="G181">
        <v>123.28</v>
      </c>
      <c r="L181">
        <v>25</v>
      </c>
      <c r="M181">
        <v>32</v>
      </c>
      <c r="N181">
        <v>18</v>
      </c>
      <c r="O181">
        <v>17</v>
      </c>
      <c r="P181">
        <v>6</v>
      </c>
    </row>
    <row r="182" spans="1:16" x14ac:dyDescent="0.2">
      <c r="A182" t="s">
        <v>341</v>
      </c>
      <c r="B182" t="s">
        <v>348</v>
      </c>
      <c r="C182" t="s">
        <v>528</v>
      </c>
      <c r="D182" t="s">
        <v>391</v>
      </c>
      <c r="E182">
        <v>5</v>
      </c>
      <c r="F182">
        <v>1</v>
      </c>
      <c r="G182">
        <v>68.599999999999994</v>
      </c>
      <c r="L182">
        <v>2</v>
      </c>
      <c r="M182">
        <v>3</v>
      </c>
    </row>
    <row r="183" spans="1:16" x14ac:dyDescent="0.2">
      <c r="A183" t="s">
        <v>341</v>
      </c>
      <c r="B183" t="s">
        <v>418</v>
      </c>
      <c r="C183" t="s">
        <v>529</v>
      </c>
      <c r="D183" t="s">
        <v>391</v>
      </c>
      <c r="E183">
        <v>90</v>
      </c>
      <c r="F183">
        <v>24</v>
      </c>
      <c r="G183">
        <v>106.98</v>
      </c>
      <c r="L183">
        <v>18</v>
      </c>
      <c r="M183">
        <v>67</v>
      </c>
      <c r="N183">
        <v>5</v>
      </c>
    </row>
    <row r="184" spans="1:16" x14ac:dyDescent="0.2">
      <c r="A184" t="s">
        <v>341</v>
      </c>
      <c r="B184" t="s">
        <v>346</v>
      </c>
      <c r="C184" t="s">
        <v>529</v>
      </c>
      <c r="D184" t="s">
        <v>391</v>
      </c>
      <c r="E184">
        <v>89</v>
      </c>
      <c r="F184">
        <v>24</v>
      </c>
      <c r="G184">
        <v>107.74</v>
      </c>
      <c r="L184">
        <v>18</v>
      </c>
      <c r="M184">
        <v>66</v>
      </c>
      <c r="N184">
        <v>5</v>
      </c>
    </row>
    <row r="185" spans="1:16" x14ac:dyDescent="0.2">
      <c r="A185" t="s">
        <v>341</v>
      </c>
      <c r="B185" t="s">
        <v>348</v>
      </c>
      <c r="C185" t="s">
        <v>529</v>
      </c>
      <c r="D185" t="s">
        <v>391</v>
      </c>
      <c r="E185">
        <v>1</v>
      </c>
      <c r="G185">
        <v>39</v>
      </c>
      <c r="M185">
        <v>1</v>
      </c>
    </row>
    <row r="186" spans="1:16" x14ac:dyDescent="0.2">
      <c r="A186" t="s">
        <v>341</v>
      </c>
      <c r="B186" t="s">
        <v>418</v>
      </c>
      <c r="C186" t="s">
        <v>530</v>
      </c>
      <c r="D186" t="s">
        <v>391</v>
      </c>
      <c r="E186">
        <v>4191</v>
      </c>
      <c r="F186">
        <v>728</v>
      </c>
      <c r="G186">
        <v>85.79</v>
      </c>
      <c r="L186">
        <v>459</v>
      </c>
      <c r="M186">
        <v>3687</v>
      </c>
      <c r="N186">
        <v>43</v>
      </c>
      <c r="O186">
        <v>2</v>
      </c>
    </row>
    <row r="187" spans="1:16" x14ac:dyDescent="0.2">
      <c r="A187" t="s">
        <v>341</v>
      </c>
      <c r="B187" t="s">
        <v>346</v>
      </c>
      <c r="C187" t="s">
        <v>530</v>
      </c>
      <c r="D187" t="s">
        <v>391</v>
      </c>
      <c r="E187">
        <v>3664</v>
      </c>
      <c r="F187">
        <v>690</v>
      </c>
      <c r="G187">
        <v>87.76</v>
      </c>
      <c r="L187">
        <v>62</v>
      </c>
      <c r="M187">
        <v>3557</v>
      </c>
      <c r="N187">
        <v>43</v>
      </c>
      <c r="O187">
        <v>2</v>
      </c>
    </row>
    <row r="188" spans="1:16" x14ac:dyDescent="0.2">
      <c r="A188" t="s">
        <v>341</v>
      </c>
      <c r="B188" t="s">
        <v>347</v>
      </c>
      <c r="C188" t="s">
        <v>530</v>
      </c>
      <c r="D188" t="s">
        <v>391</v>
      </c>
      <c r="E188">
        <v>520</v>
      </c>
      <c r="F188">
        <v>36</v>
      </c>
      <c r="G188">
        <v>72.06</v>
      </c>
      <c r="L188">
        <v>397</v>
      </c>
      <c r="M188">
        <v>123</v>
      </c>
    </row>
    <row r="189" spans="1:16" x14ac:dyDescent="0.2">
      <c r="A189" t="s">
        <v>341</v>
      </c>
      <c r="B189" t="s">
        <v>348</v>
      </c>
      <c r="C189" t="s">
        <v>530</v>
      </c>
      <c r="D189" t="s">
        <v>391</v>
      </c>
      <c r="E189">
        <v>7</v>
      </c>
      <c r="F189">
        <v>2</v>
      </c>
      <c r="G189">
        <v>73.709999999999994</v>
      </c>
      <c r="M189">
        <v>7</v>
      </c>
    </row>
    <row r="190" spans="1:16" x14ac:dyDescent="0.2">
      <c r="A190" t="s">
        <v>341</v>
      </c>
      <c r="B190" t="s">
        <v>418</v>
      </c>
      <c r="C190" t="s">
        <v>531</v>
      </c>
      <c r="D190" t="s">
        <v>391</v>
      </c>
      <c r="E190">
        <v>692</v>
      </c>
      <c r="F190">
        <v>172</v>
      </c>
      <c r="G190">
        <v>92.37</v>
      </c>
      <c r="L190">
        <v>128</v>
      </c>
      <c r="M190">
        <v>390</v>
      </c>
      <c r="N190">
        <v>97</v>
      </c>
      <c r="O190">
        <v>61</v>
      </c>
      <c r="P190">
        <v>16</v>
      </c>
    </row>
    <row r="191" spans="1:16" x14ac:dyDescent="0.2">
      <c r="A191" t="s">
        <v>341</v>
      </c>
      <c r="B191" t="s">
        <v>346</v>
      </c>
      <c r="C191" t="s">
        <v>531</v>
      </c>
      <c r="D191" t="s">
        <v>391</v>
      </c>
      <c r="E191">
        <v>624</v>
      </c>
      <c r="F191">
        <v>152</v>
      </c>
      <c r="G191">
        <v>90.65</v>
      </c>
      <c r="L191">
        <v>101</v>
      </c>
      <c r="M191">
        <v>364</v>
      </c>
      <c r="N191">
        <v>92</v>
      </c>
      <c r="O191">
        <v>52</v>
      </c>
      <c r="P191">
        <v>15</v>
      </c>
    </row>
    <row r="192" spans="1:16" x14ac:dyDescent="0.2">
      <c r="A192" t="s">
        <v>341</v>
      </c>
      <c r="B192" t="s">
        <v>347</v>
      </c>
      <c r="C192" t="s">
        <v>531</v>
      </c>
      <c r="D192" t="s">
        <v>391</v>
      </c>
      <c r="E192">
        <v>62</v>
      </c>
      <c r="F192">
        <v>18</v>
      </c>
      <c r="G192">
        <v>108</v>
      </c>
      <c r="L192">
        <v>27</v>
      </c>
      <c r="M192">
        <v>20</v>
      </c>
      <c r="N192">
        <v>5</v>
      </c>
      <c r="O192">
        <v>9</v>
      </c>
      <c r="P192">
        <v>1</v>
      </c>
    </row>
    <row r="193" spans="1:16" x14ac:dyDescent="0.2">
      <c r="A193" t="s">
        <v>341</v>
      </c>
      <c r="B193" t="s">
        <v>348</v>
      </c>
      <c r="C193" t="s">
        <v>531</v>
      </c>
      <c r="D193" t="s">
        <v>391</v>
      </c>
      <c r="E193">
        <v>5</v>
      </c>
      <c r="F193">
        <v>2</v>
      </c>
      <c r="G193">
        <v>131.19999999999999</v>
      </c>
      <c r="M193">
        <v>5</v>
      </c>
    </row>
    <row r="194" spans="1:16" x14ac:dyDescent="0.2">
      <c r="A194" t="s">
        <v>341</v>
      </c>
      <c r="B194" t="s">
        <v>349</v>
      </c>
      <c r="C194" t="s">
        <v>531</v>
      </c>
      <c r="D194" t="s">
        <v>391</v>
      </c>
      <c r="E194">
        <v>1</v>
      </c>
      <c r="G194">
        <v>7</v>
      </c>
      <c r="M194">
        <v>1</v>
      </c>
    </row>
    <row r="195" spans="1:16" x14ac:dyDescent="0.2">
      <c r="A195" t="s">
        <v>341</v>
      </c>
      <c r="B195" t="s">
        <v>418</v>
      </c>
      <c r="C195" t="s">
        <v>532</v>
      </c>
      <c r="D195" t="s">
        <v>391</v>
      </c>
      <c r="E195">
        <v>55</v>
      </c>
      <c r="F195">
        <v>9</v>
      </c>
      <c r="G195">
        <v>94.8</v>
      </c>
      <c r="L195">
        <v>11</v>
      </c>
      <c r="M195">
        <v>33</v>
      </c>
      <c r="N195">
        <v>6</v>
      </c>
      <c r="O195">
        <v>5</v>
      </c>
    </row>
    <row r="196" spans="1:16" x14ac:dyDescent="0.2">
      <c r="A196" t="s">
        <v>341</v>
      </c>
      <c r="B196" t="s">
        <v>346</v>
      </c>
      <c r="C196" t="s">
        <v>532</v>
      </c>
      <c r="D196" t="s">
        <v>391</v>
      </c>
      <c r="E196">
        <v>55</v>
      </c>
      <c r="F196">
        <v>9</v>
      </c>
      <c r="G196">
        <v>94.8</v>
      </c>
      <c r="L196">
        <v>11</v>
      </c>
      <c r="M196">
        <v>33</v>
      </c>
      <c r="N196">
        <v>6</v>
      </c>
      <c r="O196">
        <v>5</v>
      </c>
    </row>
    <row r="197" spans="1:16" x14ac:dyDescent="0.2">
      <c r="A197" t="s">
        <v>341</v>
      </c>
      <c r="B197" t="s">
        <v>418</v>
      </c>
      <c r="C197" t="s">
        <v>533</v>
      </c>
      <c r="D197" t="s">
        <v>391</v>
      </c>
      <c r="E197">
        <v>1885</v>
      </c>
      <c r="F197">
        <v>352</v>
      </c>
      <c r="G197">
        <v>85.34</v>
      </c>
      <c r="L197">
        <v>239</v>
      </c>
      <c r="M197">
        <v>1623</v>
      </c>
      <c r="N197">
        <v>23</v>
      </c>
    </row>
    <row r="198" spans="1:16" x14ac:dyDescent="0.2">
      <c r="A198" t="s">
        <v>341</v>
      </c>
      <c r="B198" t="s">
        <v>346</v>
      </c>
      <c r="C198" t="s">
        <v>533</v>
      </c>
      <c r="D198" t="s">
        <v>391</v>
      </c>
      <c r="E198">
        <v>1592</v>
      </c>
      <c r="F198">
        <v>310</v>
      </c>
      <c r="G198">
        <v>86.86</v>
      </c>
      <c r="L198">
        <v>39</v>
      </c>
      <c r="M198">
        <v>1530</v>
      </c>
      <c r="N198">
        <v>23</v>
      </c>
    </row>
    <row r="199" spans="1:16" x14ac:dyDescent="0.2">
      <c r="A199" t="s">
        <v>341</v>
      </c>
      <c r="B199" t="s">
        <v>347</v>
      </c>
      <c r="C199" t="s">
        <v>533</v>
      </c>
      <c r="D199" t="s">
        <v>391</v>
      </c>
      <c r="E199">
        <v>289</v>
      </c>
      <c r="F199">
        <v>40</v>
      </c>
      <c r="G199">
        <v>76.59</v>
      </c>
      <c r="L199">
        <v>200</v>
      </c>
      <c r="M199">
        <v>89</v>
      </c>
    </row>
    <row r="200" spans="1:16" x14ac:dyDescent="0.2">
      <c r="A200" t="s">
        <v>341</v>
      </c>
      <c r="B200" t="s">
        <v>348</v>
      </c>
      <c r="C200" t="s">
        <v>533</v>
      </c>
      <c r="D200" t="s">
        <v>391</v>
      </c>
      <c r="E200">
        <v>3</v>
      </c>
      <c r="F200">
        <v>2</v>
      </c>
      <c r="G200">
        <v>136.33000000000001</v>
      </c>
      <c r="M200">
        <v>3</v>
      </c>
    </row>
    <row r="201" spans="1:16" x14ac:dyDescent="0.2">
      <c r="A201" t="s">
        <v>341</v>
      </c>
      <c r="B201" t="s">
        <v>349</v>
      </c>
      <c r="C201" t="s">
        <v>533</v>
      </c>
      <c r="D201" t="s">
        <v>391</v>
      </c>
      <c r="E201">
        <v>1</v>
      </c>
      <c r="G201">
        <v>45</v>
      </c>
      <c r="M201">
        <v>1</v>
      </c>
    </row>
    <row r="202" spans="1:16" x14ac:dyDescent="0.2">
      <c r="A202" t="s">
        <v>341</v>
      </c>
      <c r="B202" t="s">
        <v>418</v>
      </c>
      <c r="C202" t="s">
        <v>534</v>
      </c>
      <c r="D202" t="s">
        <v>391</v>
      </c>
      <c r="E202">
        <v>1151</v>
      </c>
      <c r="F202">
        <v>278</v>
      </c>
      <c r="G202">
        <v>94.51</v>
      </c>
      <c r="L202">
        <v>219</v>
      </c>
      <c r="M202">
        <v>614</v>
      </c>
      <c r="N202">
        <v>189</v>
      </c>
      <c r="O202">
        <v>103</v>
      </c>
      <c r="P202">
        <v>26</v>
      </c>
    </row>
    <row r="203" spans="1:16" x14ac:dyDescent="0.2">
      <c r="A203" t="s">
        <v>341</v>
      </c>
      <c r="B203" t="s">
        <v>346</v>
      </c>
      <c r="C203" t="s">
        <v>534</v>
      </c>
      <c r="D203" t="s">
        <v>391</v>
      </c>
      <c r="E203">
        <v>1085</v>
      </c>
      <c r="F203">
        <v>257</v>
      </c>
      <c r="G203">
        <v>93.53</v>
      </c>
      <c r="L203">
        <v>195</v>
      </c>
      <c r="M203">
        <v>596</v>
      </c>
      <c r="N203">
        <v>182</v>
      </c>
      <c r="O203">
        <v>87</v>
      </c>
      <c r="P203">
        <v>25</v>
      </c>
    </row>
    <row r="204" spans="1:16" x14ac:dyDescent="0.2">
      <c r="A204" t="s">
        <v>341</v>
      </c>
      <c r="B204" t="s">
        <v>347</v>
      </c>
      <c r="C204" t="s">
        <v>534</v>
      </c>
      <c r="D204" t="s">
        <v>391</v>
      </c>
      <c r="E204">
        <v>61</v>
      </c>
      <c r="F204">
        <v>21</v>
      </c>
      <c r="G204">
        <v>116.11</v>
      </c>
      <c r="L204">
        <v>23</v>
      </c>
      <c r="M204">
        <v>15</v>
      </c>
      <c r="N204">
        <v>6</v>
      </c>
      <c r="O204">
        <v>16</v>
      </c>
      <c r="P204">
        <v>1</v>
      </c>
    </row>
    <row r="205" spans="1:16" x14ac:dyDescent="0.2">
      <c r="A205" t="s">
        <v>341</v>
      </c>
      <c r="B205" t="s">
        <v>348</v>
      </c>
      <c r="C205" t="s">
        <v>534</v>
      </c>
      <c r="D205" t="s">
        <v>391</v>
      </c>
      <c r="E205">
        <v>4</v>
      </c>
      <c r="G205">
        <v>53.25</v>
      </c>
      <c r="L205">
        <v>1</v>
      </c>
      <c r="M205">
        <v>2</v>
      </c>
      <c r="N205">
        <v>1</v>
      </c>
    </row>
    <row r="206" spans="1:16" x14ac:dyDescent="0.2">
      <c r="A206" t="s">
        <v>341</v>
      </c>
      <c r="B206" t="s">
        <v>349</v>
      </c>
      <c r="C206" t="s">
        <v>534</v>
      </c>
      <c r="D206" t="s">
        <v>391</v>
      </c>
      <c r="E206">
        <v>1</v>
      </c>
      <c r="G206">
        <v>7</v>
      </c>
      <c r="M206">
        <v>1</v>
      </c>
    </row>
    <row r="207" spans="1:16" x14ac:dyDescent="0.2">
      <c r="A207" t="s">
        <v>341</v>
      </c>
      <c r="B207" t="s">
        <v>418</v>
      </c>
      <c r="C207" t="s">
        <v>535</v>
      </c>
      <c r="D207" t="s">
        <v>391</v>
      </c>
      <c r="E207">
        <v>83</v>
      </c>
      <c r="F207">
        <v>28</v>
      </c>
      <c r="G207">
        <v>107.23</v>
      </c>
      <c r="L207">
        <v>19</v>
      </c>
      <c r="M207">
        <v>48</v>
      </c>
      <c r="N207">
        <v>13</v>
      </c>
      <c r="O207">
        <v>3</v>
      </c>
    </row>
    <row r="208" spans="1:16" x14ac:dyDescent="0.2">
      <c r="A208" t="s">
        <v>341</v>
      </c>
      <c r="B208" t="s">
        <v>346</v>
      </c>
      <c r="C208" t="s">
        <v>535</v>
      </c>
      <c r="D208" t="s">
        <v>391</v>
      </c>
      <c r="E208">
        <v>79</v>
      </c>
      <c r="F208">
        <v>27</v>
      </c>
      <c r="G208">
        <v>106.47</v>
      </c>
      <c r="L208">
        <v>18</v>
      </c>
      <c r="M208">
        <v>47</v>
      </c>
      <c r="N208">
        <v>11</v>
      </c>
      <c r="O208">
        <v>3</v>
      </c>
    </row>
    <row r="209" spans="1:16" x14ac:dyDescent="0.2">
      <c r="A209" t="s">
        <v>341</v>
      </c>
      <c r="B209" t="s">
        <v>347</v>
      </c>
      <c r="C209" t="s">
        <v>535</v>
      </c>
      <c r="D209" t="s">
        <v>391</v>
      </c>
      <c r="E209">
        <v>2</v>
      </c>
      <c r="F209">
        <v>1</v>
      </c>
      <c r="G209">
        <v>209</v>
      </c>
      <c r="M209">
        <v>1</v>
      </c>
      <c r="N209">
        <v>1</v>
      </c>
    </row>
    <row r="210" spans="1:16" x14ac:dyDescent="0.2">
      <c r="A210" t="s">
        <v>341</v>
      </c>
      <c r="B210" t="s">
        <v>348</v>
      </c>
      <c r="C210" t="s">
        <v>535</v>
      </c>
      <c r="D210" t="s">
        <v>391</v>
      </c>
      <c r="E210">
        <v>2</v>
      </c>
      <c r="G210">
        <v>35.5</v>
      </c>
      <c r="L210">
        <v>1</v>
      </c>
      <c r="N210">
        <v>1</v>
      </c>
    </row>
    <row r="211" spans="1:16" x14ac:dyDescent="0.2">
      <c r="A211" t="s">
        <v>341</v>
      </c>
      <c r="B211" t="s">
        <v>418</v>
      </c>
      <c r="C211" t="s">
        <v>536</v>
      </c>
      <c r="D211" t="s">
        <v>391</v>
      </c>
      <c r="E211">
        <v>3167</v>
      </c>
      <c r="F211">
        <v>647</v>
      </c>
      <c r="G211">
        <v>87.94</v>
      </c>
      <c r="L211">
        <v>377</v>
      </c>
      <c r="M211">
        <v>2745</v>
      </c>
      <c r="N211">
        <v>42</v>
      </c>
      <c r="O211">
        <v>3</v>
      </c>
    </row>
    <row r="212" spans="1:16" x14ac:dyDescent="0.2">
      <c r="A212" t="s">
        <v>341</v>
      </c>
      <c r="B212" t="s">
        <v>346</v>
      </c>
      <c r="C212" t="s">
        <v>536</v>
      </c>
      <c r="D212" t="s">
        <v>391</v>
      </c>
      <c r="E212">
        <v>2777</v>
      </c>
      <c r="F212">
        <v>604</v>
      </c>
      <c r="G212">
        <v>89.68</v>
      </c>
      <c r="L212">
        <v>88</v>
      </c>
      <c r="M212">
        <v>2644</v>
      </c>
      <c r="N212">
        <v>42</v>
      </c>
      <c r="O212">
        <v>3</v>
      </c>
    </row>
    <row r="213" spans="1:16" x14ac:dyDescent="0.2">
      <c r="A213" t="s">
        <v>341</v>
      </c>
      <c r="B213" t="s">
        <v>347</v>
      </c>
      <c r="C213" t="s">
        <v>536</v>
      </c>
      <c r="D213" t="s">
        <v>391</v>
      </c>
      <c r="E213">
        <v>381</v>
      </c>
      <c r="F213">
        <v>40</v>
      </c>
      <c r="G213">
        <v>75.22</v>
      </c>
      <c r="L213">
        <v>289</v>
      </c>
      <c r="M213">
        <v>92</v>
      </c>
    </row>
    <row r="214" spans="1:16" x14ac:dyDescent="0.2">
      <c r="A214" t="s">
        <v>341</v>
      </c>
      <c r="B214" t="s">
        <v>348</v>
      </c>
      <c r="C214" t="s">
        <v>536</v>
      </c>
      <c r="D214" t="s">
        <v>391</v>
      </c>
      <c r="E214">
        <v>9</v>
      </c>
      <c r="F214">
        <v>3</v>
      </c>
      <c r="G214">
        <v>90.22</v>
      </c>
      <c r="M214">
        <v>9</v>
      </c>
    </row>
    <row r="215" spans="1:16" x14ac:dyDescent="0.2">
      <c r="A215" t="s">
        <v>341</v>
      </c>
      <c r="B215" t="s">
        <v>418</v>
      </c>
      <c r="C215" t="s">
        <v>537</v>
      </c>
      <c r="D215" t="s">
        <v>391</v>
      </c>
      <c r="E215">
        <v>1677</v>
      </c>
      <c r="F215">
        <v>441</v>
      </c>
      <c r="G215">
        <v>102.16</v>
      </c>
      <c r="L215">
        <v>343</v>
      </c>
      <c r="M215">
        <v>947</v>
      </c>
      <c r="N215">
        <v>252</v>
      </c>
      <c r="O215">
        <v>90</v>
      </c>
      <c r="P215">
        <v>45</v>
      </c>
    </row>
    <row r="216" spans="1:16" x14ac:dyDescent="0.2">
      <c r="A216" t="s">
        <v>341</v>
      </c>
      <c r="B216" t="s">
        <v>346</v>
      </c>
      <c r="C216" t="s">
        <v>537</v>
      </c>
      <c r="D216" t="s">
        <v>391</v>
      </c>
      <c r="E216">
        <v>1591</v>
      </c>
      <c r="F216">
        <v>411</v>
      </c>
      <c r="G216">
        <v>101.16</v>
      </c>
      <c r="L216">
        <v>317</v>
      </c>
      <c r="M216">
        <v>912</v>
      </c>
      <c r="N216">
        <v>240</v>
      </c>
      <c r="O216">
        <v>82</v>
      </c>
      <c r="P216">
        <v>40</v>
      </c>
    </row>
    <row r="217" spans="1:16" x14ac:dyDescent="0.2">
      <c r="A217" t="s">
        <v>341</v>
      </c>
      <c r="B217" t="s">
        <v>347</v>
      </c>
      <c r="C217" t="s">
        <v>537</v>
      </c>
      <c r="D217" t="s">
        <v>391</v>
      </c>
      <c r="E217">
        <v>83</v>
      </c>
      <c r="F217">
        <v>30</v>
      </c>
      <c r="G217">
        <v>122.61</v>
      </c>
      <c r="L217">
        <v>26</v>
      </c>
      <c r="M217">
        <v>34</v>
      </c>
      <c r="N217">
        <v>10</v>
      </c>
      <c r="O217">
        <v>8</v>
      </c>
      <c r="P217">
        <v>5</v>
      </c>
    </row>
    <row r="218" spans="1:16" x14ac:dyDescent="0.2">
      <c r="A218" t="s">
        <v>341</v>
      </c>
      <c r="B218" t="s">
        <v>348</v>
      </c>
      <c r="C218" t="s">
        <v>537</v>
      </c>
      <c r="D218" t="s">
        <v>391</v>
      </c>
      <c r="E218">
        <v>3</v>
      </c>
      <c r="G218">
        <v>64.33</v>
      </c>
      <c r="M218">
        <v>1</v>
      </c>
      <c r="N218">
        <v>2</v>
      </c>
    </row>
    <row r="219" spans="1:16" x14ac:dyDescent="0.2">
      <c r="A219" t="s">
        <v>341</v>
      </c>
      <c r="B219" t="s">
        <v>418</v>
      </c>
      <c r="C219" t="s">
        <v>538</v>
      </c>
      <c r="D219" t="s">
        <v>391</v>
      </c>
      <c r="E219">
        <v>88</v>
      </c>
      <c r="F219">
        <v>24</v>
      </c>
      <c r="G219">
        <v>94.59</v>
      </c>
      <c r="L219">
        <v>27</v>
      </c>
      <c r="M219">
        <v>43</v>
      </c>
      <c r="N219">
        <v>15</v>
      </c>
      <c r="O219">
        <v>2</v>
      </c>
      <c r="P219">
        <v>1</v>
      </c>
    </row>
    <row r="220" spans="1:16" x14ac:dyDescent="0.2">
      <c r="A220" t="s">
        <v>341</v>
      </c>
      <c r="B220" t="s">
        <v>346</v>
      </c>
      <c r="C220" t="s">
        <v>538</v>
      </c>
      <c r="D220" t="s">
        <v>391</v>
      </c>
      <c r="E220">
        <v>87</v>
      </c>
      <c r="F220">
        <v>23</v>
      </c>
      <c r="G220">
        <v>93.11</v>
      </c>
      <c r="L220">
        <v>27</v>
      </c>
      <c r="M220">
        <v>42</v>
      </c>
      <c r="N220">
        <v>15</v>
      </c>
      <c r="O220">
        <v>2</v>
      </c>
      <c r="P220">
        <v>1</v>
      </c>
    </row>
    <row r="221" spans="1:16" x14ac:dyDescent="0.2">
      <c r="A221" t="s">
        <v>341</v>
      </c>
      <c r="B221" t="s">
        <v>348</v>
      </c>
      <c r="C221" t="s">
        <v>538</v>
      </c>
      <c r="D221" t="s">
        <v>391</v>
      </c>
      <c r="E221">
        <v>1</v>
      </c>
      <c r="F221">
        <v>1</v>
      </c>
      <c r="G221">
        <v>223</v>
      </c>
      <c r="M221">
        <v>1</v>
      </c>
    </row>
    <row r="222" spans="1:16" x14ac:dyDescent="0.2">
      <c r="A222" t="s">
        <v>341</v>
      </c>
      <c r="B222" t="s">
        <v>418</v>
      </c>
      <c r="C222" t="s">
        <v>539</v>
      </c>
      <c r="D222" t="s">
        <v>391</v>
      </c>
      <c r="E222">
        <v>4383</v>
      </c>
      <c r="F222">
        <v>898</v>
      </c>
      <c r="G222">
        <v>88.16</v>
      </c>
      <c r="L222">
        <v>484</v>
      </c>
      <c r="M222">
        <v>3828</v>
      </c>
      <c r="N222">
        <v>71</v>
      </c>
    </row>
    <row r="223" spans="1:16" x14ac:dyDescent="0.2">
      <c r="A223" t="s">
        <v>341</v>
      </c>
      <c r="B223" t="s">
        <v>346</v>
      </c>
      <c r="C223" t="s">
        <v>539</v>
      </c>
      <c r="D223" t="s">
        <v>391</v>
      </c>
      <c r="E223">
        <v>3865</v>
      </c>
      <c r="F223">
        <v>839</v>
      </c>
      <c r="G223">
        <v>89.97</v>
      </c>
      <c r="L223">
        <v>96</v>
      </c>
      <c r="M223">
        <v>3698</v>
      </c>
      <c r="N223">
        <v>71</v>
      </c>
    </row>
    <row r="224" spans="1:16" x14ac:dyDescent="0.2">
      <c r="A224" t="s">
        <v>341</v>
      </c>
      <c r="B224" t="s">
        <v>347</v>
      </c>
      <c r="C224" t="s">
        <v>539</v>
      </c>
      <c r="D224" t="s">
        <v>391</v>
      </c>
      <c r="E224">
        <v>511</v>
      </c>
      <c r="F224">
        <v>56</v>
      </c>
      <c r="G224">
        <v>74.099999999999994</v>
      </c>
      <c r="L224">
        <v>388</v>
      </c>
      <c r="M224">
        <v>123</v>
      </c>
    </row>
    <row r="225" spans="1:16" x14ac:dyDescent="0.2">
      <c r="A225" t="s">
        <v>341</v>
      </c>
      <c r="B225" t="s">
        <v>348</v>
      </c>
      <c r="C225" t="s">
        <v>539</v>
      </c>
      <c r="D225" t="s">
        <v>391</v>
      </c>
      <c r="E225">
        <v>7</v>
      </c>
      <c r="F225">
        <v>3</v>
      </c>
      <c r="G225">
        <v>114.29</v>
      </c>
      <c r="M225">
        <v>7</v>
      </c>
    </row>
    <row r="226" spans="1:16" x14ac:dyDescent="0.2">
      <c r="A226" t="s">
        <v>341</v>
      </c>
      <c r="B226" t="s">
        <v>418</v>
      </c>
      <c r="C226" t="s">
        <v>540</v>
      </c>
      <c r="D226" t="s">
        <v>391</v>
      </c>
      <c r="E226">
        <v>1080</v>
      </c>
      <c r="F226">
        <v>240</v>
      </c>
      <c r="G226">
        <v>90.29</v>
      </c>
      <c r="L226">
        <v>208</v>
      </c>
      <c r="M226">
        <v>607</v>
      </c>
      <c r="N226">
        <v>161</v>
      </c>
      <c r="O226">
        <v>82</v>
      </c>
      <c r="P226">
        <v>22</v>
      </c>
    </row>
    <row r="227" spans="1:16" x14ac:dyDescent="0.2">
      <c r="A227" t="s">
        <v>341</v>
      </c>
      <c r="B227" t="s">
        <v>346</v>
      </c>
      <c r="C227" t="s">
        <v>540</v>
      </c>
      <c r="D227" t="s">
        <v>391</v>
      </c>
      <c r="E227">
        <v>1012</v>
      </c>
      <c r="F227">
        <v>221</v>
      </c>
      <c r="G227">
        <v>88.78</v>
      </c>
      <c r="L227">
        <v>178</v>
      </c>
      <c r="M227">
        <v>589</v>
      </c>
      <c r="N227">
        <v>154</v>
      </c>
      <c r="O227">
        <v>73</v>
      </c>
      <c r="P227">
        <v>18</v>
      </c>
    </row>
    <row r="228" spans="1:16" x14ac:dyDescent="0.2">
      <c r="A228" t="s">
        <v>341</v>
      </c>
      <c r="B228" t="s">
        <v>347</v>
      </c>
      <c r="C228" t="s">
        <v>540</v>
      </c>
      <c r="D228" t="s">
        <v>391</v>
      </c>
      <c r="E228">
        <v>67</v>
      </c>
      <c r="F228">
        <v>19</v>
      </c>
      <c r="G228">
        <v>113.34</v>
      </c>
      <c r="L228">
        <v>30</v>
      </c>
      <c r="M228">
        <v>18</v>
      </c>
      <c r="N228">
        <v>6</v>
      </c>
      <c r="O228">
        <v>9</v>
      </c>
      <c r="P228">
        <v>4</v>
      </c>
    </row>
    <row r="229" spans="1:16" x14ac:dyDescent="0.2">
      <c r="A229" t="s">
        <v>341</v>
      </c>
      <c r="B229" t="s">
        <v>348</v>
      </c>
      <c r="C229" t="s">
        <v>540</v>
      </c>
      <c r="D229" t="s">
        <v>391</v>
      </c>
      <c r="E229">
        <v>1</v>
      </c>
      <c r="G229">
        <v>74</v>
      </c>
      <c r="N229">
        <v>1</v>
      </c>
    </row>
    <row r="230" spans="1:16" x14ac:dyDescent="0.2">
      <c r="A230" t="s">
        <v>341</v>
      </c>
      <c r="B230" t="s">
        <v>418</v>
      </c>
      <c r="C230" t="s">
        <v>541</v>
      </c>
      <c r="D230" t="s">
        <v>391</v>
      </c>
      <c r="E230">
        <v>84</v>
      </c>
      <c r="F230">
        <v>22</v>
      </c>
      <c r="G230">
        <v>88.48</v>
      </c>
      <c r="L230">
        <v>20</v>
      </c>
      <c r="M230">
        <v>51</v>
      </c>
      <c r="N230">
        <v>9</v>
      </c>
      <c r="O230">
        <v>3</v>
      </c>
      <c r="P230">
        <v>1</v>
      </c>
    </row>
    <row r="231" spans="1:16" x14ac:dyDescent="0.2">
      <c r="A231" t="s">
        <v>341</v>
      </c>
      <c r="B231" t="s">
        <v>346</v>
      </c>
      <c r="C231" t="s">
        <v>541</v>
      </c>
      <c r="D231" t="s">
        <v>391</v>
      </c>
      <c r="E231">
        <v>82</v>
      </c>
      <c r="F231">
        <v>22</v>
      </c>
      <c r="G231">
        <v>88.61</v>
      </c>
      <c r="L231">
        <v>20</v>
      </c>
      <c r="M231">
        <v>50</v>
      </c>
      <c r="N231">
        <v>8</v>
      </c>
      <c r="O231">
        <v>3</v>
      </c>
      <c r="P231">
        <v>1</v>
      </c>
    </row>
    <row r="232" spans="1:16" x14ac:dyDescent="0.2">
      <c r="A232" t="s">
        <v>341</v>
      </c>
      <c r="B232" t="s">
        <v>348</v>
      </c>
      <c r="C232" t="s">
        <v>541</v>
      </c>
      <c r="D232" t="s">
        <v>391</v>
      </c>
      <c r="E232">
        <v>2</v>
      </c>
      <c r="G232">
        <v>83</v>
      </c>
      <c r="M232">
        <v>1</v>
      </c>
      <c r="N232">
        <v>1</v>
      </c>
    </row>
    <row r="233" spans="1:16" x14ac:dyDescent="0.2">
      <c r="A233" t="s">
        <v>341</v>
      </c>
      <c r="B233" t="s">
        <v>418</v>
      </c>
      <c r="C233" t="s">
        <v>542</v>
      </c>
      <c r="D233" t="s">
        <v>391</v>
      </c>
      <c r="E233">
        <v>3196</v>
      </c>
      <c r="F233">
        <v>570</v>
      </c>
      <c r="G233">
        <v>84.43</v>
      </c>
      <c r="L233">
        <v>391</v>
      </c>
      <c r="M233">
        <v>2768</v>
      </c>
      <c r="N233">
        <v>36</v>
      </c>
      <c r="O233">
        <v>1</v>
      </c>
    </row>
    <row r="234" spans="1:16" x14ac:dyDescent="0.2">
      <c r="A234" t="s">
        <v>341</v>
      </c>
      <c r="B234" t="s">
        <v>346</v>
      </c>
      <c r="C234" t="s">
        <v>542</v>
      </c>
      <c r="D234" t="s">
        <v>391</v>
      </c>
      <c r="E234">
        <v>2778</v>
      </c>
      <c r="F234">
        <v>521</v>
      </c>
      <c r="G234">
        <v>86.02</v>
      </c>
      <c r="L234">
        <v>75</v>
      </c>
      <c r="M234">
        <v>2667</v>
      </c>
      <c r="N234">
        <v>35</v>
      </c>
      <c r="O234">
        <v>1</v>
      </c>
    </row>
    <row r="235" spans="1:16" x14ac:dyDescent="0.2">
      <c r="A235" t="s">
        <v>341</v>
      </c>
      <c r="B235" t="s">
        <v>347</v>
      </c>
      <c r="C235" t="s">
        <v>542</v>
      </c>
      <c r="D235" t="s">
        <v>391</v>
      </c>
      <c r="E235">
        <v>415</v>
      </c>
      <c r="F235">
        <v>49</v>
      </c>
      <c r="G235">
        <v>73.739999999999995</v>
      </c>
      <c r="L235">
        <v>316</v>
      </c>
      <c r="M235">
        <v>98</v>
      </c>
      <c r="N235">
        <v>1</v>
      </c>
    </row>
    <row r="236" spans="1:16" x14ac:dyDescent="0.2">
      <c r="A236" t="s">
        <v>341</v>
      </c>
      <c r="B236" t="s">
        <v>348</v>
      </c>
      <c r="C236" t="s">
        <v>542</v>
      </c>
      <c r="D236" t="s">
        <v>391</v>
      </c>
      <c r="E236">
        <v>3</v>
      </c>
      <c r="G236">
        <v>90</v>
      </c>
      <c r="M236">
        <v>3</v>
      </c>
    </row>
    <row r="237" spans="1:16" x14ac:dyDescent="0.2">
      <c r="A237" t="s">
        <v>341</v>
      </c>
      <c r="B237" t="s">
        <v>418</v>
      </c>
      <c r="C237" t="s">
        <v>543</v>
      </c>
      <c r="D237" t="s">
        <v>391</v>
      </c>
      <c r="E237">
        <v>1922</v>
      </c>
      <c r="F237">
        <v>581</v>
      </c>
      <c r="G237">
        <v>105.15</v>
      </c>
      <c r="L237">
        <v>310</v>
      </c>
      <c r="M237">
        <v>1108</v>
      </c>
      <c r="N237">
        <v>343</v>
      </c>
      <c r="O237">
        <v>120</v>
      </c>
      <c r="P237">
        <v>39</v>
      </c>
    </row>
    <row r="238" spans="1:16" x14ac:dyDescent="0.2">
      <c r="A238" t="s">
        <v>341</v>
      </c>
      <c r="B238" t="s">
        <v>346</v>
      </c>
      <c r="C238" t="s">
        <v>543</v>
      </c>
      <c r="D238" t="s">
        <v>391</v>
      </c>
      <c r="E238">
        <v>1843</v>
      </c>
      <c r="F238">
        <v>554</v>
      </c>
      <c r="G238">
        <v>104.74</v>
      </c>
      <c r="L238">
        <v>284</v>
      </c>
      <c r="M238">
        <v>1081</v>
      </c>
      <c r="N238">
        <v>331</v>
      </c>
      <c r="O238">
        <v>110</v>
      </c>
      <c r="P238">
        <v>36</v>
      </c>
    </row>
    <row r="239" spans="1:16" x14ac:dyDescent="0.2">
      <c r="A239" t="s">
        <v>341</v>
      </c>
      <c r="B239" t="s">
        <v>347</v>
      </c>
      <c r="C239" t="s">
        <v>543</v>
      </c>
      <c r="D239" t="s">
        <v>391</v>
      </c>
      <c r="E239">
        <v>71</v>
      </c>
      <c r="F239">
        <v>27</v>
      </c>
      <c r="G239">
        <v>120.65</v>
      </c>
      <c r="L239">
        <v>25</v>
      </c>
      <c r="M239">
        <v>22</v>
      </c>
      <c r="N239">
        <v>10</v>
      </c>
      <c r="O239">
        <v>10</v>
      </c>
      <c r="P239">
        <v>3</v>
      </c>
    </row>
    <row r="240" spans="1:16" x14ac:dyDescent="0.2">
      <c r="A240" t="s">
        <v>341</v>
      </c>
      <c r="B240" t="s">
        <v>348</v>
      </c>
      <c r="C240" t="s">
        <v>543</v>
      </c>
      <c r="D240" t="s">
        <v>391</v>
      </c>
      <c r="E240">
        <v>8</v>
      </c>
      <c r="G240">
        <v>61</v>
      </c>
      <c r="L240">
        <v>1</v>
      </c>
      <c r="M240">
        <v>5</v>
      </c>
      <c r="N240">
        <v>2</v>
      </c>
    </row>
    <row r="241" spans="1:16" x14ac:dyDescent="0.2">
      <c r="A241" t="s">
        <v>341</v>
      </c>
      <c r="B241" t="s">
        <v>418</v>
      </c>
      <c r="C241" t="s">
        <v>544</v>
      </c>
      <c r="D241" t="s">
        <v>391</v>
      </c>
      <c r="E241">
        <v>232</v>
      </c>
      <c r="F241">
        <v>69</v>
      </c>
      <c r="G241">
        <v>107.44</v>
      </c>
      <c r="L241">
        <v>40</v>
      </c>
      <c r="M241">
        <v>148</v>
      </c>
      <c r="N241">
        <v>35</v>
      </c>
      <c r="O241">
        <v>9</v>
      </c>
    </row>
    <row r="242" spans="1:16" x14ac:dyDescent="0.2">
      <c r="A242" t="s">
        <v>341</v>
      </c>
      <c r="B242" t="s">
        <v>346</v>
      </c>
      <c r="C242" t="s">
        <v>544</v>
      </c>
      <c r="D242" t="s">
        <v>391</v>
      </c>
      <c r="E242">
        <v>232</v>
      </c>
      <c r="F242">
        <v>69</v>
      </c>
      <c r="G242">
        <v>107.44</v>
      </c>
      <c r="L242">
        <v>40</v>
      </c>
      <c r="M242">
        <v>148</v>
      </c>
      <c r="N242">
        <v>35</v>
      </c>
      <c r="O242">
        <v>9</v>
      </c>
    </row>
    <row r="243" spans="1:16" x14ac:dyDescent="0.2">
      <c r="A243" t="s">
        <v>341</v>
      </c>
      <c r="B243" t="s">
        <v>418</v>
      </c>
      <c r="C243" t="s">
        <v>545</v>
      </c>
      <c r="D243" t="s">
        <v>391</v>
      </c>
      <c r="E243">
        <v>4605</v>
      </c>
      <c r="F243">
        <v>1019</v>
      </c>
      <c r="G243">
        <v>91.37</v>
      </c>
      <c r="L243">
        <v>440</v>
      </c>
      <c r="M243">
        <v>4111</v>
      </c>
      <c r="N243">
        <v>53</v>
      </c>
      <c r="O243">
        <v>1</v>
      </c>
    </row>
    <row r="244" spans="1:16" x14ac:dyDescent="0.2">
      <c r="A244" t="s">
        <v>341</v>
      </c>
      <c r="B244" t="s">
        <v>346</v>
      </c>
      <c r="C244" t="s">
        <v>545</v>
      </c>
      <c r="D244" t="s">
        <v>391</v>
      </c>
      <c r="E244">
        <v>4142</v>
      </c>
      <c r="F244">
        <v>968</v>
      </c>
      <c r="G244">
        <v>93.87</v>
      </c>
      <c r="L244">
        <v>106</v>
      </c>
      <c r="M244">
        <v>3982</v>
      </c>
      <c r="N244">
        <v>53</v>
      </c>
      <c r="O244">
        <v>1</v>
      </c>
    </row>
    <row r="245" spans="1:16" x14ac:dyDescent="0.2">
      <c r="A245" t="s">
        <v>341</v>
      </c>
      <c r="B245" t="s">
        <v>347</v>
      </c>
      <c r="C245" t="s">
        <v>545</v>
      </c>
      <c r="D245" t="s">
        <v>391</v>
      </c>
      <c r="E245">
        <v>448</v>
      </c>
      <c r="F245">
        <v>50</v>
      </c>
      <c r="G245">
        <v>68.98</v>
      </c>
      <c r="L245">
        <v>333</v>
      </c>
      <c r="M245">
        <v>115</v>
      </c>
    </row>
    <row r="246" spans="1:16" x14ac:dyDescent="0.2">
      <c r="A246" t="s">
        <v>341</v>
      </c>
      <c r="B246" t="s">
        <v>348</v>
      </c>
      <c r="C246" t="s">
        <v>545</v>
      </c>
      <c r="D246" t="s">
        <v>391</v>
      </c>
      <c r="E246">
        <v>10</v>
      </c>
      <c r="F246">
        <v>1</v>
      </c>
      <c r="G246">
        <v>90.3</v>
      </c>
      <c r="L246">
        <v>1</v>
      </c>
      <c r="M246">
        <v>9</v>
      </c>
    </row>
    <row r="247" spans="1:16" x14ac:dyDescent="0.2">
      <c r="A247" t="s">
        <v>341</v>
      </c>
      <c r="B247" t="s">
        <v>349</v>
      </c>
      <c r="C247" t="s">
        <v>545</v>
      </c>
      <c r="D247" t="s">
        <v>391</v>
      </c>
      <c r="E247">
        <v>5</v>
      </c>
      <c r="G247">
        <v>33</v>
      </c>
      <c r="M247">
        <v>5</v>
      </c>
    </row>
    <row r="248" spans="1:16" x14ac:dyDescent="0.2">
      <c r="A248" t="s">
        <v>341</v>
      </c>
      <c r="B248" t="s">
        <v>418</v>
      </c>
      <c r="C248" t="s">
        <v>546</v>
      </c>
      <c r="D248" t="s">
        <v>391</v>
      </c>
      <c r="E248">
        <v>379</v>
      </c>
      <c r="F248">
        <v>80</v>
      </c>
      <c r="G248">
        <v>89.77</v>
      </c>
      <c r="L248">
        <v>84</v>
      </c>
      <c r="M248">
        <v>203</v>
      </c>
      <c r="N248">
        <v>49</v>
      </c>
      <c r="O248">
        <v>37</v>
      </c>
      <c r="P248">
        <v>6</v>
      </c>
    </row>
    <row r="249" spans="1:16" x14ac:dyDescent="0.2">
      <c r="A249" t="s">
        <v>341</v>
      </c>
      <c r="B249" t="s">
        <v>346</v>
      </c>
      <c r="C249" t="s">
        <v>546</v>
      </c>
      <c r="D249" t="s">
        <v>391</v>
      </c>
      <c r="E249">
        <v>361</v>
      </c>
      <c r="F249">
        <v>72</v>
      </c>
      <c r="G249">
        <v>88.69</v>
      </c>
      <c r="L249">
        <v>76</v>
      </c>
      <c r="M249">
        <v>194</v>
      </c>
      <c r="N249">
        <v>49</v>
      </c>
      <c r="O249">
        <v>36</v>
      </c>
      <c r="P249">
        <v>6</v>
      </c>
    </row>
    <row r="250" spans="1:16" x14ac:dyDescent="0.2">
      <c r="A250" t="s">
        <v>341</v>
      </c>
      <c r="B250" t="s">
        <v>347</v>
      </c>
      <c r="C250" t="s">
        <v>546</v>
      </c>
      <c r="D250" t="s">
        <v>391</v>
      </c>
      <c r="E250">
        <v>13</v>
      </c>
      <c r="F250">
        <v>6</v>
      </c>
      <c r="G250">
        <v>123</v>
      </c>
      <c r="L250">
        <v>5</v>
      </c>
      <c r="M250">
        <v>8</v>
      </c>
    </row>
    <row r="251" spans="1:16" x14ac:dyDescent="0.2">
      <c r="A251" t="s">
        <v>341</v>
      </c>
      <c r="B251" t="s">
        <v>348</v>
      </c>
      <c r="C251" t="s">
        <v>546</v>
      </c>
      <c r="D251" t="s">
        <v>391</v>
      </c>
      <c r="E251">
        <v>5</v>
      </c>
      <c r="F251">
        <v>2</v>
      </c>
      <c r="G251">
        <v>81.599999999999994</v>
      </c>
      <c r="L251">
        <v>3</v>
      </c>
      <c r="M251">
        <v>1</v>
      </c>
      <c r="O251">
        <v>1</v>
      </c>
    </row>
    <row r="252" spans="1:16" x14ac:dyDescent="0.2">
      <c r="A252" t="s">
        <v>341</v>
      </c>
      <c r="B252" t="s">
        <v>418</v>
      </c>
      <c r="C252" t="s">
        <v>547</v>
      </c>
      <c r="D252" t="s">
        <v>391</v>
      </c>
      <c r="E252">
        <v>31</v>
      </c>
      <c r="F252">
        <v>5</v>
      </c>
      <c r="G252">
        <v>77.61</v>
      </c>
      <c r="L252">
        <v>10</v>
      </c>
      <c r="M252">
        <v>18</v>
      </c>
      <c r="N252">
        <v>2</v>
      </c>
      <c r="O252">
        <v>1</v>
      </c>
    </row>
    <row r="253" spans="1:16" x14ac:dyDescent="0.2">
      <c r="A253" t="s">
        <v>341</v>
      </c>
      <c r="B253" t="s">
        <v>346</v>
      </c>
      <c r="C253" t="s">
        <v>547</v>
      </c>
      <c r="D253" t="s">
        <v>391</v>
      </c>
      <c r="E253">
        <v>31</v>
      </c>
      <c r="F253">
        <v>5</v>
      </c>
      <c r="G253">
        <v>77.61</v>
      </c>
      <c r="L253">
        <v>10</v>
      </c>
      <c r="M253">
        <v>18</v>
      </c>
      <c r="N253">
        <v>2</v>
      </c>
      <c r="O253">
        <v>1</v>
      </c>
    </row>
    <row r="254" spans="1:16" x14ac:dyDescent="0.2">
      <c r="A254" t="s">
        <v>341</v>
      </c>
      <c r="B254" t="s">
        <v>418</v>
      </c>
      <c r="C254" t="s">
        <v>548</v>
      </c>
      <c r="D254" t="s">
        <v>391</v>
      </c>
      <c r="E254">
        <v>1098</v>
      </c>
      <c r="F254">
        <v>188</v>
      </c>
      <c r="G254">
        <v>85.35</v>
      </c>
      <c r="L254">
        <v>112</v>
      </c>
      <c r="M254">
        <v>974</v>
      </c>
      <c r="N254">
        <v>12</v>
      </c>
    </row>
    <row r="255" spans="1:16" x14ac:dyDescent="0.2">
      <c r="A255" t="s">
        <v>341</v>
      </c>
      <c r="B255" t="s">
        <v>346</v>
      </c>
      <c r="C255" t="s">
        <v>548</v>
      </c>
      <c r="D255" t="s">
        <v>391</v>
      </c>
      <c r="E255">
        <v>982</v>
      </c>
      <c r="F255">
        <v>174</v>
      </c>
      <c r="G255">
        <v>87.39</v>
      </c>
      <c r="L255">
        <v>20</v>
      </c>
      <c r="M255">
        <v>950</v>
      </c>
      <c r="N255">
        <v>12</v>
      </c>
    </row>
    <row r="256" spans="1:16" x14ac:dyDescent="0.2">
      <c r="A256" t="s">
        <v>341</v>
      </c>
      <c r="B256" t="s">
        <v>347</v>
      </c>
      <c r="C256" t="s">
        <v>548</v>
      </c>
      <c r="D256" t="s">
        <v>391</v>
      </c>
      <c r="E256">
        <v>114</v>
      </c>
      <c r="F256">
        <v>13</v>
      </c>
      <c r="G256">
        <v>67.7</v>
      </c>
      <c r="L256">
        <v>92</v>
      </c>
      <c r="M256">
        <v>22</v>
      </c>
    </row>
    <row r="257" spans="1:16" x14ac:dyDescent="0.2">
      <c r="A257" t="s">
        <v>341</v>
      </c>
      <c r="B257" t="s">
        <v>348</v>
      </c>
      <c r="C257" t="s">
        <v>548</v>
      </c>
      <c r="D257" t="s">
        <v>391</v>
      </c>
      <c r="E257">
        <v>2</v>
      </c>
      <c r="F257">
        <v>1</v>
      </c>
      <c r="G257">
        <v>87</v>
      </c>
      <c r="M257">
        <v>2</v>
      </c>
    </row>
    <row r="258" spans="1:16" x14ac:dyDescent="0.2">
      <c r="A258" t="s">
        <v>341</v>
      </c>
      <c r="B258" t="s">
        <v>418</v>
      </c>
      <c r="C258" t="s">
        <v>549</v>
      </c>
      <c r="D258" t="s">
        <v>391</v>
      </c>
      <c r="E258">
        <v>2006</v>
      </c>
      <c r="F258">
        <v>467</v>
      </c>
      <c r="G258">
        <v>95.06</v>
      </c>
      <c r="L258">
        <v>416</v>
      </c>
      <c r="M258">
        <v>1086</v>
      </c>
      <c r="N258">
        <v>280</v>
      </c>
      <c r="O258">
        <v>164</v>
      </c>
      <c r="P258">
        <v>60</v>
      </c>
    </row>
    <row r="259" spans="1:16" x14ac:dyDescent="0.2">
      <c r="A259" t="s">
        <v>341</v>
      </c>
      <c r="B259" t="s">
        <v>346</v>
      </c>
      <c r="C259" t="s">
        <v>549</v>
      </c>
      <c r="D259" t="s">
        <v>391</v>
      </c>
      <c r="E259">
        <v>1865</v>
      </c>
      <c r="F259">
        <v>423</v>
      </c>
      <c r="G259">
        <v>92.86</v>
      </c>
      <c r="L259">
        <v>367</v>
      </c>
      <c r="M259">
        <v>1049</v>
      </c>
      <c r="N259">
        <v>262</v>
      </c>
      <c r="O259">
        <v>137</v>
      </c>
      <c r="P259">
        <v>50</v>
      </c>
    </row>
    <row r="260" spans="1:16" x14ac:dyDescent="0.2">
      <c r="A260" t="s">
        <v>341</v>
      </c>
      <c r="B260" t="s">
        <v>347</v>
      </c>
      <c r="C260" t="s">
        <v>549</v>
      </c>
      <c r="D260" t="s">
        <v>391</v>
      </c>
      <c r="E260">
        <v>137</v>
      </c>
      <c r="F260">
        <v>43</v>
      </c>
      <c r="G260">
        <v>125.36</v>
      </c>
      <c r="L260">
        <v>48</v>
      </c>
      <c r="M260">
        <v>35</v>
      </c>
      <c r="N260">
        <v>17</v>
      </c>
      <c r="O260">
        <v>27</v>
      </c>
      <c r="P260">
        <v>10</v>
      </c>
    </row>
    <row r="261" spans="1:16" x14ac:dyDescent="0.2">
      <c r="A261" t="s">
        <v>341</v>
      </c>
      <c r="B261" t="s">
        <v>348</v>
      </c>
      <c r="C261" t="s">
        <v>549</v>
      </c>
      <c r="D261" t="s">
        <v>391</v>
      </c>
      <c r="E261">
        <v>4</v>
      </c>
      <c r="F261">
        <v>1</v>
      </c>
      <c r="G261">
        <v>81.75</v>
      </c>
      <c r="L261">
        <v>1</v>
      </c>
      <c r="M261">
        <v>2</v>
      </c>
      <c r="N261">
        <v>1</v>
      </c>
    </row>
    <row r="262" spans="1:16" x14ac:dyDescent="0.2">
      <c r="A262" t="s">
        <v>341</v>
      </c>
      <c r="B262" t="s">
        <v>418</v>
      </c>
      <c r="C262" t="s">
        <v>550</v>
      </c>
      <c r="D262" t="s">
        <v>391</v>
      </c>
      <c r="E262">
        <v>163</v>
      </c>
      <c r="F262">
        <v>36</v>
      </c>
      <c r="G262">
        <v>91.05</v>
      </c>
      <c r="L262">
        <v>52</v>
      </c>
      <c r="M262">
        <v>90</v>
      </c>
      <c r="N262">
        <v>12</v>
      </c>
      <c r="O262">
        <v>9</v>
      </c>
    </row>
    <row r="263" spans="1:16" x14ac:dyDescent="0.2">
      <c r="A263" t="s">
        <v>341</v>
      </c>
      <c r="B263" t="s">
        <v>346</v>
      </c>
      <c r="C263" t="s">
        <v>550</v>
      </c>
      <c r="D263" t="s">
        <v>391</v>
      </c>
      <c r="E263">
        <v>162</v>
      </c>
      <c r="F263">
        <v>36</v>
      </c>
      <c r="G263">
        <v>91.55</v>
      </c>
      <c r="L263">
        <v>51</v>
      </c>
      <c r="M263">
        <v>90</v>
      </c>
      <c r="N263">
        <v>12</v>
      </c>
      <c r="O263">
        <v>9</v>
      </c>
    </row>
    <row r="264" spans="1:16" x14ac:dyDescent="0.2">
      <c r="A264" t="s">
        <v>341</v>
      </c>
      <c r="B264" t="s">
        <v>348</v>
      </c>
      <c r="C264" t="s">
        <v>550</v>
      </c>
      <c r="D264" t="s">
        <v>391</v>
      </c>
      <c r="E264">
        <v>1</v>
      </c>
      <c r="G264">
        <v>10</v>
      </c>
      <c r="L264">
        <v>1</v>
      </c>
    </row>
    <row r="265" spans="1:16" x14ac:dyDescent="0.2">
      <c r="A265" t="s">
        <v>341</v>
      </c>
      <c r="B265" t="s">
        <v>418</v>
      </c>
      <c r="C265" t="s">
        <v>551</v>
      </c>
      <c r="D265" t="s">
        <v>391</v>
      </c>
      <c r="E265">
        <v>5496</v>
      </c>
      <c r="F265">
        <v>911</v>
      </c>
      <c r="G265">
        <v>83.25</v>
      </c>
      <c r="L265">
        <v>729</v>
      </c>
      <c r="M265">
        <v>4706</v>
      </c>
      <c r="N265">
        <v>60</v>
      </c>
      <c r="O265">
        <v>1</v>
      </c>
    </row>
    <row r="266" spans="1:16" x14ac:dyDescent="0.2">
      <c r="A266" t="s">
        <v>341</v>
      </c>
      <c r="B266" t="s">
        <v>346</v>
      </c>
      <c r="C266" t="s">
        <v>551</v>
      </c>
      <c r="D266" t="s">
        <v>391</v>
      </c>
      <c r="E266">
        <v>4641</v>
      </c>
      <c r="F266">
        <v>815</v>
      </c>
      <c r="G266">
        <v>84.53</v>
      </c>
      <c r="L266">
        <v>116</v>
      </c>
      <c r="M266">
        <v>4464</v>
      </c>
      <c r="N266">
        <v>60</v>
      </c>
      <c r="O266">
        <v>1</v>
      </c>
    </row>
    <row r="267" spans="1:16" x14ac:dyDescent="0.2">
      <c r="A267" t="s">
        <v>341</v>
      </c>
      <c r="B267" t="s">
        <v>347</v>
      </c>
      <c r="C267" t="s">
        <v>551</v>
      </c>
      <c r="D267" t="s">
        <v>391</v>
      </c>
      <c r="E267">
        <v>851</v>
      </c>
      <c r="F267">
        <v>94</v>
      </c>
      <c r="G267">
        <v>76.19</v>
      </c>
      <c r="L267">
        <v>613</v>
      </c>
      <c r="M267">
        <v>238</v>
      </c>
    </row>
    <row r="268" spans="1:16" x14ac:dyDescent="0.2">
      <c r="A268" t="s">
        <v>341</v>
      </c>
      <c r="B268" t="s">
        <v>348</v>
      </c>
      <c r="C268" t="s">
        <v>551</v>
      </c>
      <c r="D268" t="s">
        <v>391</v>
      </c>
      <c r="E268">
        <v>4</v>
      </c>
      <c r="F268">
        <v>2</v>
      </c>
      <c r="G268">
        <v>96.25</v>
      </c>
      <c r="M268">
        <v>4</v>
      </c>
    </row>
    <row r="269" spans="1:16" x14ac:dyDescent="0.2">
      <c r="A269" t="s">
        <v>341</v>
      </c>
      <c r="B269" t="s">
        <v>418</v>
      </c>
      <c r="C269" t="s">
        <v>552</v>
      </c>
      <c r="D269" t="s">
        <v>391</v>
      </c>
      <c r="E269">
        <v>1189</v>
      </c>
      <c r="F269">
        <v>248</v>
      </c>
      <c r="G269">
        <v>87.93</v>
      </c>
      <c r="L269">
        <v>261</v>
      </c>
      <c r="M269">
        <v>676</v>
      </c>
      <c r="N269">
        <v>139</v>
      </c>
      <c r="O269">
        <v>84</v>
      </c>
      <c r="P269">
        <v>29</v>
      </c>
    </row>
    <row r="270" spans="1:16" x14ac:dyDescent="0.2">
      <c r="A270" t="s">
        <v>341</v>
      </c>
      <c r="B270" t="s">
        <v>346</v>
      </c>
      <c r="C270" t="s">
        <v>552</v>
      </c>
      <c r="D270" t="s">
        <v>391</v>
      </c>
      <c r="E270">
        <v>1151</v>
      </c>
      <c r="F270">
        <v>234</v>
      </c>
      <c r="G270">
        <v>86.12</v>
      </c>
      <c r="L270">
        <v>249</v>
      </c>
      <c r="M270">
        <v>667</v>
      </c>
      <c r="N270">
        <v>137</v>
      </c>
      <c r="O270">
        <v>74</v>
      </c>
      <c r="P270">
        <v>24</v>
      </c>
    </row>
    <row r="271" spans="1:16" x14ac:dyDescent="0.2">
      <c r="A271" t="s">
        <v>341</v>
      </c>
      <c r="B271" t="s">
        <v>347</v>
      </c>
      <c r="C271" t="s">
        <v>552</v>
      </c>
      <c r="D271" t="s">
        <v>391</v>
      </c>
      <c r="E271">
        <v>36</v>
      </c>
      <c r="F271">
        <v>14</v>
      </c>
      <c r="G271">
        <v>144.41999999999999</v>
      </c>
      <c r="L271">
        <v>12</v>
      </c>
      <c r="M271">
        <v>8</v>
      </c>
      <c r="N271">
        <v>1</v>
      </c>
      <c r="O271">
        <v>10</v>
      </c>
      <c r="P271">
        <v>5</v>
      </c>
    </row>
    <row r="272" spans="1:16" x14ac:dyDescent="0.2">
      <c r="A272" t="s">
        <v>341</v>
      </c>
      <c r="B272" t="s">
        <v>348</v>
      </c>
      <c r="C272" t="s">
        <v>552</v>
      </c>
      <c r="D272" t="s">
        <v>391</v>
      </c>
      <c r="E272">
        <v>2</v>
      </c>
      <c r="G272">
        <v>109</v>
      </c>
      <c r="M272">
        <v>1</v>
      </c>
      <c r="N272">
        <v>1</v>
      </c>
    </row>
    <row r="273" spans="1:16" x14ac:dyDescent="0.2">
      <c r="A273" t="s">
        <v>341</v>
      </c>
      <c r="B273" t="s">
        <v>418</v>
      </c>
      <c r="C273" t="s">
        <v>553</v>
      </c>
      <c r="D273" t="s">
        <v>391</v>
      </c>
      <c r="E273">
        <v>127</v>
      </c>
      <c r="F273">
        <v>28</v>
      </c>
      <c r="G273">
        <v>80.95</v>
      </c>
      <c r="L273">
        <v>42</v>
      </c>
      <c r="M273">
        <v>67</v>
      </c>
      <c r="N273">
        <v>14</v>
      </c>
      <c r="O273">
        <v>2</v>
      </c>
      <c r="P273">
        <v>2</v>
      </c>
    </row>
    <row r="274" spans="1:16" x14ac:dyDescent="0.2">
      <c r="A274" t="s">
        <v>341</v>
      </c>
      <c r="B274" t="s">
        <v>346</v>
      </c>
      <c r="C274" t="s">
        <v>553</v>
      </c>
      <c r="D274" t="s">
        <v>391</v>
      </c>
      <c r="E274">
        <v>104</v>
      </c>
      <c r="F274">
        <v>22</v>
      </c>
      <c r="G274">
        <v>78.44</v>
      </c>
      <c r="L274">
        <v>32</v>
      </c>
      <c r="M274">
        <v>57</v>
      </c>
      <c r="N274">
        <v>11</v>
      </c>
      <c r="O274">
        <v>2</v>
      </c>
      <c r="P274">
        <v>2</v>
      </c>
    </row>
    <row r="275" spans="1:16" x14ac:dyDescent="0.2">
      <c r="A275" t="s">
        <v>341</v>
      </c>
      <c r="B275" t="s">
        <v>347</v>
      </c>
      <c r="C275" t="s">
        <v>553</v>
      </c>
      <c r="D275" t="s">
        <v>391</v>
      </c>
      <c r="E275">
        <v>22</v>
      </c>
      <c r="F275">
        <v>6</v>
      </c>
      <c r="G275">
        <v>94.86</v>
      </c>
      <c r="L275">
        <v>10</v>
      </c>
      <c r="M275">
        <v>9</v>
      </c>
      <c r="N275">
        <v>3</v>
      </c>
    </row>
    <row r="276" spans="1:16" x14ac:dyDescent="0.2">
      <c r="A276" t="s">
        <v>341</v>
      </c>
      <c r="B276" t="s">
        <v>349</v>
      </c>
      <c r="C276" t="s">
        <v>553</v>
      </c>
      <c r="D276" t="s">
        <v>391</v>
      </c>
      <c r="E276">
        <v>1</v>
      </c>
      <c r="G276">
        <v>36</v>
      </c>
      <c r="M276">
        <v>1</v>
      </c>
    </row>
    <row r="277" spans="1:16" x14ac:dyDescent="0.2">
      <c r="A277" t="s">
        <v>341</v>
      </c>
      <c r="B277" t="s">
        <v>418</v>
      </c>
      <c r="C277" t="s">
        <v>554</v>
      </c>
      <c r="D277" t="s">
        <v>391</v>
      </c>
      <c r="E277">
        <v>3335</v>
      </c>
      <c r="F277">
        <v>580</v>
      </c>
      <c r="G277">
        <v>82.75</v>
      </c>
      <c r="L277">
        <v>344</v>
      </c>
      <c r="M277">
        <v>2945</v>
      </c>
      <c r="N277">
        <v>46</v>
      </c>
    </row>
    <row r="278" spans="1:16" x14ac:dyDescent="0.2">
      <c r="A278" t="s">
        <v>341</v>
      </c>
      <c r="B278" t="s">
        <v>346</v>
      </c>
      <c r="C278" t="s">
        <v>554</v>
      </c>
      <c r="D278" t="s">
        <v>391</v>
      </c>
      <c r="E278">
        <v>2966</v>
      </c>
      <c r="F278">
        <v>539</v>
      </c>
      <c r="G278">
        <v>83.9</v>
      </c>
      <c r="L278">
        <v>71</v>
      </c>
      <c r="M278">
        <v>2850</v>
      </c>
      <c r="N278">
        <v>45</v>
      </c>
    </row>
    <row r="279" spans="1:16" x14ac:dyDescent="0.2">
      <c r="A279" t="s">
        <v>341</v>
      </c>
      <c r="B279" t="s">
        <v>347</v>
      </c>
      <c r="C279" t="s">
        <v>554</v>
      </c>
      <c r="D279" t="s">
        <v>391</v>
      </c>
      <c r="E279">
        <v>366</v>
      </c>
      <c r="F279">
        <v>41</v>
      </c>
      <c r="G279">
        <v>73.59</v>
      </c>
      <c r="L279">
        <v>273</v>
      </c>
      <c r="M279">
        <v>93</v>
      </c>
    </row>
    <row r="280" spans="1:16" x14ac:dyDescent="0.2">
      <c r="A280" t="s">
        <v>341</v>
      </c>
      <c r="B280" t="s">
        <v>348</v>
      </c>
      <c r="C280" t="s">
        <v>554</v>
      </c>
      <c r="D280" t="s">
        <v>391</v>
      </c>
      <c r="E280">
        <v>3</v>
      </c>
      <c r="G280">
        <v>71.67</v>
      </c>
      <c r="M280">
        <v>2</v>
      </c>
      <c r="N280">
        <v>1</v>
      </c>
    </row>
    <row r="281" spans="1:16" x14ac:dyDescent="0.2">
      <c r="A281" t="s">
        <v>341</v>
      </c>
      <c r="B281" t="s">
        <v>418</v>
      </c>
      <c r="C281" t="s">
        <v>555</v>
      </c>
      <c r="D281" t="s">
        <v>391</v>
      </c>
      <c r="E281">
        <v>1573</v>
      </c>
      <c r="F281">
        <v>385</v>
      </c>
      <c r="G281">
        <v>95.93</v>
      </c>
      <c r="L281">
        <v>306</v>
      </c>
      <c r="M281">
        <v>871</v>
      </c>
      <c r="N281">
        <v>233</v>
      </c>
      <c r="O281">
        <v>116</v>
      </c>
      <c r="P281">
        <v>47</v>
      </c>
    </row>
    <row r="282" spans="1:16" x14ac:dyDescent="0.2">
      <c r="A282" t="s">
        <v>341</v>
      </c>
      <c r="B282" t="s">
        <v>346</v>
      </c>
      <c r="C282" t="s">
        <v>555</v>
      </c>
      <c r="D282" t="s">
        <v>391</v>
      </c>
      <c r="E282">
        <v>1454</v>
      </c>
      <c r="F282">
        <v>349</v>
      </c>
      <c r="G282">
        <v>94.62</v>
      </c>
      <c r="L282">
        <v>254</v>
      </c>
      <c r="M282">
        <v>837</v>
      </c>
      <c r="N282">
        <v>225</v>
      </c>
      <c r="O282">
        <v>98</v>
      </c>
      <c r="P282">
        <v>40</v>
      </c>
    </row>
    <row r="283" spans="1:16" x14ac:dyDescent="0.2">
      <c r="A283" t="s">
        <v>341</v>
      </c>
      <c r="B283" t="s">
        <v>347</v>
      </c>
      <c r="C283" t="s">
        <v>555</v>
      </c>
      <c r="D283" t="s">
        <v>391</v>
      </c>
      <c r="E283">
        <v>118</v>
      </c>
      <c r="F283">
        <v>35</v>
      </c>
      <c r="G283">
        <v>111.28</v>
      </c>
      <c r="L283">
        <v>52</v>
      </c>
      <c r="M283">
        <v>33</v>
      </c>
      <c r="N283">
        <v>8</v>
      </c>
      <c r="O283">
        <v>18</v>
      </c>
      <c r="P283">
        <v>7</v>
      </c>
    </row>
    <row r="284" spans="1:16" x14ac:dyDescent="0.2">
      <c r="A284" t="s">
        <v>341</v>
      </c>
      <c r="B284" t="s">
        <v>348</v>
      </c>
      <c r="C284" t="s">
        <v>555</v>
      </c>
      <c r="D284" t="s">
        <v>391</v>
      </c>
      <c r="E284">
        <v>1</v>
      </c>
      <c r="F284">
        <v>1</v>
      </c>
      <c r="G284">
        <v>180</v>
      </c>
      <c r="M284">
        <v>1</v>
      </c>
    </row>
    <row r="285" spans="1:16" x14ac:dyDescent="0.2">
      <c r="A285" t="s">
        <v>341</v>
      </c>
      <c r="B285" t="s">
        <v>418</v>
      </c>
      <c r="C285" t="s">
        <v>556</v>
      </c>
      <c r="D285" t="s">
        <v>391</v>
      </c>
      <c r="E285">
        <v>175</v>
      </c>
      <c r="F285">
        <v>50</v>
      </c>
      <c r="G285">
        <v>101</v>
      </c>
      <c r="L285">
        <v>35</v>
      </c>
      <c r="M285">
        <v>101</v>
      </c>
      <c r="N285">
        <v>31</v>
      </c>
      <c r="O285">
        <v>6</v>
      </c>
      <c r="P285">
        <v>2</v>
      </c>
    </row>
    <row r="286" spans="1:16" x14ac:dyDescent="0.2">
      <c r="A286" t="s">
        <v>341</v>
      </c>
      <c r="B286" t="s">
        <v>346</v>
      </c>
      <c r="C286" t="s">
        <v>556</v>
      </c>
      <c r="D286" t="s">
        <v>391</v>
      </c>
      <c r="E286">
        <v>173</v>
      </c>
      <c r="F286">
        <v>50</v>
      </c>
      <c r="G286">
        <v>101.42</v>
      </c>
      <c r="L286">
        <v>35</v>
      </c>
      <c r="M286">
        <v>99</v>
      </c>
      <c r="N286">
        <v>31</v>
      </c>
      <c r="O286">
        <v>6</v>
      </c>
      <c r="P286">
        <v>2</v>
      </c>
    </row>
    <row r="287" spans="1:16" x14ac:dyDescent="0.2">
      <c r="A287" t="s">
        <v>341</v>
      </c>
      <c r="B287" t="s">
        <v>348</v>
      </c>
      <c r="C287" t="s">
        <v>556</v>
      </c>
      <c r="D287" t="s">
        <v>391</v>
      </c>
      <c r="E287">
        <v>2</v>
      </c>
      <c r="G287">
        <v>65</v>
      </c>
      <c r="M287">
        <v>2</v>
      </c>
    </row>
    <row r="288" spans="1:16" x14ac:dyDescent="0.2">
      <c r="A288" t="s">
        <v>341</v>
      </c>
      <c r="B288" t="s">
        <v>418</v>
      </c>
      <c r="C288" t="s">
        <v>557</v>
      </c>
      <c r="D288" t="s">
        <v>391</v>
      </c>
      <c r="E288">
        <v>4604</v>
      </c>
      <c r="F288">
        <v>832</v>
      </c>
      <c r="G288">
        <v>87.42</v>
      </c>
      <c r="L288">
        <v>583</v>
      </c>
      <c r="M288">
        <v>3958</v>
      </c>
      <c r="N288">
        <v>62</v>
      </c>
      <c r="O288">
        <v>1</v>
      </c>
    </row>
    <row r="289" spans="1:16" x14ac:dyDescent="0.2">
      <c r="A289" t="s">
        <v>341</v>
      </c>
      <c r="B289" t="s">
        <v>346</v>
      </c>
      <c r="C289" t="s">
        <v>557</v>
      </c>
      <c r="D289" t="s">
        <v>391</v>
      </c>
      <c r="E289">
        <v>3972</v>
      </c>
      <c r="F289">
        <v>763</v>
      </c>
      <c r="G289">
        <v>88.82</v>
      </c>
      <c r="L289">
        <v>124</v>
      </c>
      <c r="M289">
        <v>3785</v>
      </c>
      <c r="N289">
        <v>62</v>
      </c>
      <c r="O289">
        <v>1</v>
      </c>
    </row>
    <row r="290" spans="1:16" x14ac:dyDescent="0.2">
      <c r="A290" t="s">
        <v>341</v>
      </c>
      <c r="B290" t="s">
        <v>347</v>
      </c>
      <c r="C290" t="s">
        <v>557</v>
      </c>
      <c r="D290" t="s">
        <v>391</v>
      </c>
      <c r="E290">
        <v>620</v>
      </c>
      <c r="F290">
        <v>68</v>
      </c>
      <c r="G290">
        <v>78.84</v>
      </c>
      <c r="L290">
        <v>459</v>
      </c>
      <c r="M290">
        <v>161</v>
      </c>
    </row>
    <row r="291" spans="1:16" x14ac:dyDescent="0.2">
      <c r="A291" t="s">
        <v>341</v>
      </c>
      <c r="B291" t="s">
        <v>348</v>
      </c>
      <c r="C291" t="s">
        <v>557</v>
      </c>
      <c r="D291" t="s">
        <v>391</v>
      </c>
      <c r="E291">
        <v>10</v>
      </c>
      <c r="F291">
        <v>1</v>
      </c>
      <c r="G291">
        <v>77.099999999999994</v>
      </c>
      <c r="M291">
        <v>10</v>
      </c>
    </row>
    <row r="292" spans="1:16" x14ac:dyDescent="0.2">
      <c r="A292" t="s">
        <v>341</v>
      </c>
      <c r="B292" t="s">
        <v>349</v>
      </c>
      <c r="C292" t="s">
        <v>557</v>
      </c>
      <c r="D292" t="s">
        <v>391</v>
      </c>
      <c r="E292">
        <v>2</v>
      </c>
      <c r="G292">
        <v>28.5</v>
      </c>
      <c r="M292">
        <v>2</v>
      </c>
    </row>
    <row r="293" spans="1:16" x14ac:dyDescent="0.2">
      <c r="A293" t="s">
        <v>341</v>
      </c>
      <c r="B293" t="s">
        <v>418</v>
      </c>
      <c r="C293" t="s">
        <v>558</v>
      </c>
      <c r="D293" t="s">
        <v>391</v>
      </c>
      <c r="E293">
        <v>1230</v>
      </c>
      <c r="F293">
        <v>428</v>
      </c>
      <c r="G293">
        <v>118.43</v>
      </c>
      <c r="L293">
        <v>203</v>
      </c>
      <c r="M293">
        <v>728</v>
      </c>
      <c r="N293">
        <v>196</v>
      </c>
      <c r="O293">
        <v>75</v>
      </c>
      <c r="P293">
        <v>28</v>
      </c>
    </row>
    <row r="294" spans="1:16" x14ac:dyDescent="0.2">
      <c r="A294" t="s">
        <v>341</v>
      </c>
      <c r="B294" t="s">
        <v>346</v>
      </c>
      <c r="C294" t="s">
        <v>558</v>
      </c>
      <c r="D294" t="s">
        <v>391</v>
      </c>
      <c r="E294">
        <v>1170</v>
      </c>
      <c r="F294">
        <v>405</v>
      </c>
      <c r="G294">
        <v>118.48</v>
      </c>
      <c r="L294">
        <v>183</v>
      </c>
      <c r="M294">
        <v>707</v>
      </c>
      <c r="N294">
        <v>183</v>
      </c>
      <c r="O294">
        <v>71</v>
      </c>
      <c r="P294">
        <v>26</v>
      </c>
    </row>
    <row r="295" spans="1:16" x14ac:dyDescent="0.2">
      <c r="A295" t="s">
        <v>341</v>
      </c>
      <c r="B295" t="s">
        <v>347</v>
      </c>
      <c r="C295" t="s">
        <v>558</v>
      </c>
      <c r="D295" t="s">
        <v>391</v>
      </c>
      <c r="E295">
        <v>59</v>
      </c>
      <c r="F295">
        <v>23</v>
      </c>
      <c r="G295">
        <v>118.68</v>
      </c>
      <c r="L295">
        <v>19</v>
      </c>
      <c r="M295">
        <v>21</v>
      </c>
      <c r="N295">
        <v>13</v>
      </c>
      <c r="O295">
        <v>4</v>
      </c>
      <c r="P295">
        <v>2</v>
      </c>
    </row>
    <row r="296" spans="1:16" x14ac:dyDescent="0.2">
      <c r="A296" t="s">
        <v>341</v>
      </c>
      <c r="B296" t="s">
        <v>348</v>
      </c>
      <c r="C296" t="s">
        <v>558</v>
      </c>
      <c r="D296" t="s">
        <v>391</v>
      </c>
      <c r="E296">
        <v>1</v>
      </c>
      <c r="G296">
        <v>51</v>
      </c>
      <c r="L296">
        <v>1</v>
      </c>
    </row>
    <row r="297" spans="1:16" x14ac:dyDescent="0.2">
      <c r="A297" t="s">
        <v>341</v>
      </c>
      <c r="B297" t="s">
        <v>418</v>
      </c>
      <c r="C297" t="s">
        <v>559</v>
      </c>
      <c r="D297" t="s">
        <v>391</v>
      </c>
      <c r="E297">
        <v>106</v>
      </c>
      <c r="F297">
        <v>37</v>
      </c>
      <c r="G297">
        <v>115.06</v>
      </c>
      <c r="L297">
        <v>39</v>
      </c>
      <c r="M297">
        <v>45</v>
      </c>
      <c r="N297">
        <v>21</v>
      </c>
      <c r="O297">
        <v>1</v>
      </c>
    </row>
    <row r="298" spans="1:16" x14ac:dyDescent="0.2">
      <c r="A298" t="s">
        <v>341</v>
      </c>
      <c r="B298" t="s">
        <v>346</v>
      </c>
      <c r="C298" t="s">
        <v>559</v>
      </c>
      <c r="D298" t="s">
        <v>391</v>
      </c>
      <c r="E298">
        <v>106</v>
      </c>
      <c r="F298">
        <v>37</v>
      </c>
      <c r="G298">
        <v>115.06</v>
      </c>
      <c r="L298">
        <v>39</v>
      </c>
      <c r="M298">
        <v>45</v>
      </c>
      <c r="N298">
        <v>21</v>
      </c>
      <c r="O298">
        <v>1</v>
      </c>
    </row>
    <row r="299" spans="1:16" x14ac:dyDescent="0.2">
      <c r="A299" t="s">
        <v>341</v>
      </c>
      <c r="B299" t="s">
        <v>418</v>
      </c>
      <c r="C299" t="s">
        <v>560</v>
      </c>
      <c r="D299" t="s">
        <v>391</v>
      </c>
      <c r="E299">
        <v>3030</v>
      </c>
      <c r="F299">
        <v>761</v>
      </c>
      <c r="G299">
        <v>103.2</v>
      </c>
      <c r="L299">
        <v>291</v>
      </c>
      <c r="M299">
        <v>2696</v>
      </c>
      <c r="N299">
        <v>43</v>
      </c>
    </row>
    <row r="300" spans="1:16" x14ac:dyDescent="0.2">
      <c r="A300" t="s">
        <v>341</v>
      </c>
      <c r="B300" t="s">
        <v>346</v>
      </c>
      <c r="C300" t="s">
        <v>560</v>
      </c>
      <c r="D300" t="s">
        <v>391</v>
      </c>
      <c r="E300">
        <v>2689</v>
      </c>
      <c r="F300">
        <v>727</v>
      </c>
      <c r="G300">
        <v>106.23</v>
      </c>
      <c r="L300">
        <v>58</v>
      </c>
      <c r="M300">
        <v>2589</v>
      </c>
      <c r="N300">
        <v>42</v>
      </c>
    </row>
    <row r="301" spans="1:16" x14ac:dyDescent="0.2">
      <c r="A301" t="s">
        <v>341</v>
      </c>
      <c r="B301" t="s">
        <v>347</v>
      </c>
      <c r="C301" t="s">
        <v>560</v>
      </c>
      <c r="D301" t="s">
        <v>391</v>
      </c>
      <c r="E301">
        <v>335</v>
      </c>
      <c r="F301">
        <v>33</v>
      </c>
      <c r="G301">
        <v>79.36</v>
      </c>
      <c r="L301">
        <v>232</v>
      </c>
      <c r="M301">
        <v>102</v>
      </c>
      <c r="N301">
        <v>1</v>
      </c>
    </row>
    <row r="302" spans="1:16" x14ac:dyDescent="0.2">
      <c r="A302" t="s">
        <v>341</v>
      </c>
      <c r="B302" t="s">
        <v>348</v>
      </c>
      <c r="C302" t="s">
        <v>560</v>
      </c>
      <c r="D302" t="s">
        <v>391</v>
      </c>
      <c r="E302">
        <v>5</v>
      </c>
      <c r="F302">
        <v>1</v>
      </c>
      <c r="G302">
        <v>81.2</v>
      </c>
      <c r="L302">
        <v>1</v>
      </c>
      <c r="M302">
        <v>4</v>
      </c>
    </row>
    <row r="303" spans="1:16" x14ac:dyDescent="0.2">
      <c r="A303" t="s">
        <v>341</v>
      </c>
      <c r="B303" t="s">
        <v>349</v>
      </c>
      <c r="C303" t="s">
        <v>560</v>
      </c>
      <c r="D303" t="s">
        <v>391</v>
      </c>
      <c r="E303">
        <v>1</v>
      </c>
      <c r="G303">
        <v>69</v>
      </c>
      <c r="M303">
        <v>1</v>
      </c>
    </row>
    <row r="304" spans="1:16" x14ac:dyDescent="0.2">
      <c r="A304" t="s">
        <v>341</v>
      </c>
      <c r="B304" t="s">
        <v>418</v>
      </c>
      <c r="C304" t="s">
        <v>561</v>
      </c>
      <c r="D304" t="s">
        <v>391</v>
      </c>
      <c r="E304">
        <v>286</v>
      </c>
      <c r="F304">
        <v>62</v>
      </c>
      <c r="G304">
        <v>85.79</v>
      </c>
      <c r="L304">
        <v>50</v>
      </c>
      <c r="M304">
        <v>172</v>
      </c>
      <c r="N304">
        <v>39</v>
      </c>
      <c r="O304">
        <v>24</v>
      </c>
      <c r="P304">
        <v>1</v>
      </c>
    </row>
    <row r="305" spans="1:16" x14ac:dyDescent="0.2">
      <c r="A305" t="s">
        <v>341</v>
      </c>
      <c r="B305" t="s">
        <v>346</v>
      </c>
      <c r="C305" t="s">
        <v>561</v>
      </c>
      <c r="D305" t="s">
        <v>391</v>
      </c>
      <c r="E305">
        <v>269</v>
      </c>
      <c r="F305">
        <v>54</v>
      </c>
      <c r="G305">
        <v>82.24</v>
      </c>
      <c r="L305">
        <v>44</v>
      </c>
      <c r="M305">
        <v>168</v>
      </c>
      <c r="N305">
        <v>34</v>
      </c>
      <c r="O305">
        <v>22</v>
      </c>
      <c r="P305">
        <v>1</v>
      </c>
    </row>
    <row r="306" spans="1:16" x14ac:dyDescent="0.2">
      <c r="A306" t="s">
        <v>341</v>
      </c>
      <c r="B306" t="s">
        <v>347</v>
      </c>
      <c r="C306" t="s">
        <v>561</v>
      </c>
      <c r="D306" t="s">
        <v>391</v>
      </c>
      <c r="E306">
        <v>17</v>
      </c>
      <c r="F306">
        <v>8</v>
      </c>
      <c r="G306">
        <v>141.88</v>
      </c>
      <c r="L306">
        <v>6</v>
      </c>
      <c r="M306">
        <v>4</v>
      </c>
      <c r="N306">
        <v>5</v>
      </c>
      <c r="O306">
        <v>2</v>
      </c>
    </row>
    <row r="307" spans="1:16" x14ac:dyDescent="0.2">
      <c r="A307" t="s">
        <v>341</v>
      </c>
      <c r="B307" t="s">
        <v>418</v>
      </c>
      <c r="C307" t="s">
        <v>562</v>
      </c>
      <c r="D307" t="s">
        <v>391</v>
      </c>
      <c r="E307">
        <v>20</v>
      </c>
      <c r="F307">
        <v>3</v>
      </c>
      <c r="G307">
        <v>44.25</v>
      </c>
      <c r="L307">
        <v>12</v>
      </c>
      <c r="M307">
        <v>5</v>
      </c>
      <c r="N307">
        <v>2</v>
      </c>
      <c r="O307">
        <v>1</v>
      </c>
    </row>
    <row r="308" spans="1:16" x14ac:dyDescent="0.2">
      <c r="A308" t="s">
        <v>341</v>
      </c>
      <c r="B308" t="s">
        <v>346</v>
      </c>
      <c r="C308" t="s">
        <v>562</v>
      </c>
      <c r="D308" t="s">
        <v>391</v>
      </c>
      <c r="E308">
        <v>20</v>
      </c>
      <c r="F308">
        <v>3</v>
      </c>
      <c r="G308">
        <v>44.25</v>
      </c>
      <c r="L308">
        <v>12</v>
      </c>
      <c r="M308">
        <v>5</v>
      </c>
      <c r="N308">
        <v>2</v>
      </c>
      <c r="O308">
        <v>1</v>
      </c>
    </row>
    <row r="309" spans="1:16" x14ac:dyDescent="0.2">
      <c r="A309" t="s">
        <v>341</v>
      </c>
      <c r="B309" t="s">
        <v>418</v>
      </c>
      <c r="C309" t="s">
        <v>563</v>
      </c>
      <c r="D309" t="s">
        <v>391</v>
      </c>
      <c r="E309">
        <v>876</v>
      </c>
      <c r="F309">
        <v>120</v>
      </c>
      <c r="G309">
        <v>72.28</v>
      </c>
      <c r="L309">
        <v>121</v>
      </c>
      <c r="M309">
        <v>743</v>
      </c>
      <c r="N309">
        <v>11</v>
      </c>
      <c r="O309">
        <v>1</v>
      </c>
    </row>
    <row r="310" spans="1:16" x14ac:dyDescent="0.2">
      <c r="A310" t="s">
        <v>341</v>
      </c>
      <c r="B310" t="s">
        <v>346</v>
      </c>
      <c r="C310" t="s">
        <v>563</v>
      </c>
      <c r="D310" t="s">
        <v>391</v>
      </c>
      <c r="E310">
        <v>746</v>
      </c>
      <c r="F310">
        <v>107</v>
      </c>
      <c r="G310">
        <v>72.88</v>
      </c>
      <c r="L310">
        <v>24</v>
      </c>
      <c r="M310">
        <v>710</v>
      </c>
      <c r="N310">
        <v>11</v>
      </c>
      <c r="O310">
        <v>1</v>
      </c>
    </row>
    <row r="311" spans="1:16" x14ac:dyDescent="0.2">
      <c r="A311" t="s">
        <v>341</v>
      </c>
      <c r="B311" t="s">
        <v>347</v>
      </c>
      <c r="C311" t="s">
        <v>563</v>
      </c>
      <c r="D311" t="s">
        <v>391</v>
      </c>
      <c r="E311">
        <v>130</v>
      </c>
      <c r="F311">
        <v>13</v>
      </c>
      <c r="G311">
        <v>68.84</v>
      </c>
      <c r="L311">
        <v>97</v>
      </c>
      <c r="M311">
        <v>33</v>
      </c>
    </row>
    <row r="312" spans="1:16" x14ac:dyDescent="0.2">
      <c r="A312" t="s">
        <v>341</v>
      </c>
      <c r="B312" t="s">
        <v>418</v>
      </c>
      <c r="C312" t="s">
        <v>564</v>
      </c>
      <c r="D312" t="s">
        <v>391</v>
      </c>
      <c r="E312">
        <v>4654</v>
      </c>
      <c r="F312">
        <v>1331</v>
      </c>
      <c r="G312">
        <v>102.12</v>
      </c>
      <c r="L312">
        <v>907</v>
      </c>
      <c r="M312">
        <v>2530</v>
      </c>
      <c r="N312">
        <v>739</v>
      </c>
      <c r="O312">
        <v>359</v>
      </c>
      <c r="P312">
        <v>119</v>
      </c>
    </row>
    <row r="313" spans="1:16" x14ac:dyDescent="0.2">
      <c r="A313" t="s">
        <v>341</v>
      </c>
      <c r="B313" t="s">
        <v>346</v>
      </c>
      <c r="C313" t="s">
        <v>564</v>
      </c>
      <c r="D313" t="s">
        <v>391</v>
      </c>
      <c r="E313">
        <v>4468</v>
      </c>
      <c r="F313">
        <v>1263</v>
      </c>
      <c r="G313">
        <v>101.25</v>
      </c>
      <c r="L313">
        <v>838</v>
      </c>
      <c r="M313">
        <v>2470</v>
      </c>
      <c r="N313">
        <v>719</v>
      </c>
      <c r="O313">
        <v>332</v>
      </c>
      <c r="P313">
        <v>109</v>
      </c>
    </row>
    <row r="314" spans="1:16" x14ac:dyDescent="0.2">
      <c r="A314" t="s">
        <v>341</v>
      </c>
      <c r="B314" t="s">
        <v>347</v>
      </c>
      <c r="C314" t="s">
        <v>564</v>
      </c>
      <c r="D314" t="s">
        <v>391</v>
      </c>
      <c r="E314">
        <v>177</v>
      </c>
      <c r="F314">
        <v>66</v>
      </c>
      <c r="G314">
        <v>124.05</v>
      </c>
      <c r="L314">
        <v>64</v>
      </c>
      <c r="M314">
        <v>58</v>
      </c>
      <c r="N314">
        <v>19</v>
      </c>
      <c r="O314">
        <v>26</v>
      </c>
      <c r="P314">
        <v>10</v>
      </c>
    </row>
    <row r="315" spans="1:16" x14ac:dyDescent="0.2">
      <c r="A315" t="s">
        <v>341</v>
      </c>
      <c r="B315" t="s">
        <v>348</v>
      </c>
      <c r="C315" t="s">
        <v>564</v>
      </c>
      <c r="D315" t="s">
        <v>391</v>
      </c>
      <c r="E315">
        <v>9</v>
      </c>
      <c r="F315">
        <v>2</v>
      </c>
      <c r="G315">
        <v>103.89</v>
      </c>
      <c r="L315">
        <v>5</v>
      </c>
      <c r="M315">
        <v>2</v>
      </c>
      <c r="N315">
        <v>1</v>
      </c>
      <c r="O315">
        <v>1</v>
      </c>
    </row>
    <row r="316" spans="1:16" x14ac:dyDescent="0.2">
      <c r="A316" t="s">
        <v>341</v>
      </c>
      <c r="B316" t="s">
        <v>418</v>
      </c>
      <c r="C316" t="s">
        <v>565</v>
      </c>
      <c r="D316" t="s">
        <v>391</v>
      </c>
      <c r="E316">
        <v>798</v>
      </c>
      <c r="F316">
        <v>207</v>
      </c>
      <c r="G316">
        <v>90.65</v>
      </c>
      <c r="L316">
        <v>208</v>
      </c>
      <c r="M316">
        <v>399</v>
      </c>
      <c r="N316">
        <v>102</v>
      </c>
      <c r="O316">
        <v>74</v>
      </c>
      <c r="P316">
        <v>15</v>
      </c>
    </row>
    <row r="317" spans="1:16" x14ac:dyDescent="0.2">
      <c r="A317" t="s">
        <v>341</v>
      </c>
      <c r="B317" t="s">
        <v>346</v>
      </c>
      <c r="C317" t="s">
        <v>565</v>
      </c>
      <c r="D317" t="s">
        <v>391</v>
      </c>
      <c r="E317">
        <v>798</v>
      </c>
      <c r="F317">
        <v>207</v>
      </c>
      <c r="G317">
        <v>90.65</v>
      </c>
      <c r="L317">
        <v>208</v>
      </c>
      <c r="M317">
        <v>399</v>
      </c>
      <c r="N317">
        <v>102</v>
      </c>
      <c r="O317">
        <v>74</v>
      </c>
      <c r="P317">
        <v>15</v>
      </c>
    </row>
    <row r="318" spans="1:16" x14ac:dyDescent="0.2">
      <c r="A318" t="s">
        <v>341</v>
      </c>
      <c r="B318" t="s">
        <v>418</v>
      </c>
      <c r="C318" t="s">
        <v>566</v>
      </c>
      <c r="D318" t="s">
        <v>391</v>
      </c>
      <c r="E318">
        <v>11507</v>
      </c>
      <c r="F318">
        <v>2441</v>
      </c>
      <c r="G318">
        <v>89.98</v>
      </c>
      <c r="L318">
        <v>1150</v>
      </c>
      <c r="M318">
        <v>10168</v>
      </c>
      <c r="N318">
        <v>182</v>
      </c>
      <c r="O318">
        <v>7</v>
      </c>
    </row>
    <row r="319" spans="1:16" x14ac:dyDescent="0.2">
      <c r="A319" t="s">
        <v>341</v>
      </c>
      <c r="B319" t="s">
        <v>346</v>
      </c>
      <c r="C319" t="s">
        <v>566</v>
      </c>
      <c r="D319" t="s">
        <v>391</v>
      </c>
      <c r="E319">
        <v>10297</v>
      </c>
      <c r="F319">
        <v>2286</v>
      </c>
      <c r="G319">
        <v>91.49</v>
      </c>
      <c r="L319">
        <v>285</v>
      </c>
      <c r="M319">
        <v>9824</v>
      </c>
      <c r="N319">
        <v>181</v>
      </c>
      <c r="O319">
        <v>7</v>
      </c>
    </row>
    <row r="320" spans="1:16" x14ac:dyDescent="0.2">
      <c r="A320" t="s">
        <v>341</v>
      </c>
      <c r="B320" t="s">
        <v>347</v>
      </c>
      <c r="C320" t="s">
        <v>566</v>
      </c>
      <c r="D320" t="s">
        <v>391</v>
      </c>
      <c r="E320">
        <v>1188</v>
      </c>
      <c r="F320">
        <v>153</v>
      </c>
      <c r="G320">
        <v>77.510000000000005</v>
      </c>
      <c r="L320">
        <v>864</v>
      </c>
      <c r="M320">
        <v>324</v>
      </c>
    </row>
    <row r="321" spans="1:16" x14ac:dyDescent="0.2">
      <c r="A321" t="s">
        <v>341</v>
      </c>
      <c r="B321" t="s">
        <v>348</v>
      </c>
      <c r="C321" t="s">
        <v>566</v>
      </c>
      <c r="D321" t="s">
        <v>391</v>
      </c>
      <c r="E321">
        <v>17</v>
      </c>
      <c r="F321">
        <v>2</v>
      </c>
      <c r="G321">
        <v>69.12</v>
      </c>
      <c r="L321">
        <v>1</v>
      </c>
      <c r="M321">
        <v>16</v>
      </c>
    </row>
    <row r="322" spans="1:16" x14ac:dyDescent="0.2">
      <c r="A322" t="s">
        <v>341</v>
      </c>
      <c r="B322" t="s">
        <v>349</v>
      </c>
      <c r="C322" t="s">
        <v>566</v>
      </c>
      <c r="D322" t="s">
        <v>391</v>
      </c>
      <c r="E322">
        <v>5</v>
      </c>
      <c r="G322">
        <v>22.8</v>
      </c>
      <c r="M322">
        <v>4</v>
      </c>
      <c r="N322">
        <v>1</v>
      </c>
    </row>
    <row r="323" spans="1:16" x14ac:dyDescent="0.2">
      <c r="A323" t="s">
        <v>341</v>
      </c>
      <c r="B323" t="s">
        <v>346</v>
      </c>
      <c r="C323" t="s">
        <v>665</v>
      </c>
      <c r="D323" t="s">
        <v>391</v>
      </c>
      <c r="E323">
        <v>6927</v>
      </c>
      <c r="F323">
        <v>1590</v>
      </c>
      <c r="G323">
        <v>90.78</v>
      </c>
      <c r="L323">
        <v>584</v>
      </c>
      <c r="M323">
        <v>5708</v>
      </c>
      <c r="N323">
        <v>448</v>
      </c>
      <c r="O323">
        <v>134</v>
      </c>
      <c r="P323">
        <v>53</v>
      </c>
    </row>
    <row r="324" spans="1:16" x14ac:dyDescent="0.2">
      <c r="A324" t="s">
        <v>341</v>
      </c>
      <c r="B324" t="s">
        <v>347</v>
      </c>
      <c r="C324" t="s">
        <v>665</v>
      </c>
      <c r="D324" t="s">
        <v>391</v>
      </c>
      <c r="E324">
        <v>932</v>
      </c>
      <c r="F324">
        <v>126</v>
      </c>
      <c r="G324">
        <v>78.45</v>
      </c>
      <c r="L324">
        <v>641</v>
      </c>
      <c r="M324">
        <v>252</v>
      </c>
      <c r="N324">
        <v>17</v>
      </c>
      <c r="O324">
        <v>15</v>
      </c>
      <c r="P324">
        <v>7</v>
      </c>
    </row>
    <row r="325" spans="1:16" x14ac:dyDescent="0.2">
      <c r="A325" t="s">
        <v>341</v>
      </c>
      <c r="B325" t="s">
        <v>348</v>
      </c>
      <c r="C325" t="s">
        <v>665</v>
      </c>
      <c r="D325" t="s">
        <v>391</v>
      </c>
      <c r="E325">
        <v>15</v>
      </c>
      <c r="F325">
        <v>2</v>
      </c>
      <c r="G325">
        <v>120.73</v>
      </c>
      <c r="L325">
        <v>2</v>
      </c>
      <c r="M325">
        <v>10</v>
      </c>
      <c r="N325">
        <v>3</v>
      </c>
    </row>
    <row r="326" spans="1:16" x14ac:dyDescent="0.2">
      <c r="A326" t="s">
        <v>341</v>
      </c>
      <c r="B326" t="s">
        <v>349</v>
      </c>
      <c r="C326" t="s">
        <v>665</v>
      </c>
      <c r="D326" t="s">
        <v>391</v>
      </c>
      <c r="E326">
        <v>11</v>
      </c>
      <c r="F326">
        <v>1</v>
      </c>
      <c r="G326">
        <v>93.64</v>
      </c>
      <c r="M326">
        <v>10</v>
      </c>
      <c r="N326">
        <v>1</v>
      </c>
    </row>
    <row r="327" spans="1:16" x14ac:dyDescent="0.2">
      <c r="A327" t="s">
        <v>341</v>
      </c>
      <c r="B327" t="s">
        <v>418</v>
      </c>
      <c r="C327" t="s">
        <v>665</v>
      </c>
      <c r="D327" t="s">
        <v>391</v>
      </c>
      <c r="E327">
        <v>7885</v>
      </c>
      <c r="F327">
        <v>1719</v>
      </c>
      <c r="G327">
        <v>89.39</v>
      </c>
      <c r="L327">
        <v>1227</v>
      </c>
      <c r="M327">
        <v>5980</v>
      </c>
      <c r="N327">
        <v>469</v>
      </c>
      <c r="O327">
        <v>149</v>
      </c>
      <c r="P327">
        <v>60</v>
      </c>
    </row>
    <row r="328" spans="1:16" x14ac:dyDescent="0.2">
      <c r="A328" t="s">
        <v>341</v>
      </c>
      <c r="B328" t="s">
        <v>346</v>
      </c>
      <c r="C328" t="s">
        <v>668</v>
      </c>
      <c r="D328" t="s">
        <v>391</v>
      </c>
      <c r="E328">
        <v>30808</v>
      </c>
      <c r="F328">
        <v>7048</v>
      </c>
      <c r="G328">
        <v>93.02</v>
      </c>
      <c r="L328">
        <v>2177</v>
      </c>
      <c r="M328">
        <v>26234</v>
      </c>
      <c r="N328">
        <v>1668</v>
      </c>
      <c r="O328">
        <v>528</v>
      </c>
      <c r="P328">
        <v>201</v>
      </c>
    </row>
    <row r="329" spans="1:16" x14ac:dyDescent="0.2">
      <c r="A329" t="s">
        <v>341</v>
      </c>
      <c r="B329" t="s">
        <v>347</v>
      </c>
      <c r="C329" t="s">
        <v>668</v>
      </c>
      <c r="D329" t="s">
        <v>391</v>
      </c>
      <c r="E329">
        <v>2788</v>
      </c>
      <c r="F329">
        <v>416</v>
      </c>
      <c r="G329">
        <v>80.8</v>
      </c>
      <c r="L329">
        <v>1884</v>
      </c>
      <c r="M329">
        <v>771</v>
      </c>
      <c r="N329">
        <v>45</v>
      </c>
      <c r="O329">
        <v>66</v>
      </c>
      <c r="P329">
        <v>22</v>
      </c>
    </row>
    <row r="330" spans="1:16" x14ac:dyDescent="0.2">
      <c r="A330" t="s">
        <v>341</v>
      </c>
      <c r="B330" t="s">
        <v>348</v>
      </c>
      <c r="C330" t="s">
        <v>668</v>
      </c>
      <c r="D330" t="s">
        <v>391</v>
      </c>
      <c r="E330">
        <v>48</v>
      </c>
      <c r="F330">
        <v>9</v>
      </c>
      <c r="G330">
        <v>77.88</v>
      </c>
      <c r="L330">
        <v>6</v>
      </c>
      <c r="M330">
        <v>37</v>
      </c>
      <c r="N330">
        <v>5</v>
      </c>
    </row>
    <row r="331" spans="1:16" x14ac:dyDescent="0.2">
      <c r="A331" t="s">
        <v>341</v>
      </c>
      <c r="B331" t="s">
        <v>349</v>
      </c>
      <c r="C331" t="s">
        <v>668</v>
      </c>
      <c r="D331" t="s">
        <v>391</v>
      </c>
      <c r="E331">
        <v>10</v>
      </c>
      <c r="G331">
        <v>20.100000000000001</v>
      </c>
      <c r="M331">
        <v>8</v>
      </c>
      <c r="N331">
        <v>2</v>
      </c>
    </row>
    <row r="332" spans="1:16" x14ac:dyDescent="0.2">
      <c r="A332" t="s">
        <v>341</v>
      </c>
      <c r="B332" t="s">
        <v>418</v>
      </c>
      <c r="C332" t="s">
        <v>668</v>
      </c>
      <c r="D332" t="s">
        <v>391</v>
      </c>
      <c r="E332">
        <v>33654</v>
      </c>
      <c r="F332">
        <v>7473</v>
      </c>
      <c r="G332">
        <v>91.97</v>
      </c>
      <c r="L332">
        <v>4067</v>
      </c>
      <c r="M332">
        <v>27050</v>
      </c>
      <c r="N332">
        <v>1720</v>
      </c>
      <c r="O332">
        <v>594</v>
      </c>
      <c r="P332">
        <v>223</v>
      </c>
    </row>
    <row r="333" spans="1:16" x14ac:dyDescent="0.2">
      <c r="A333" t="s">
        <v>341</v>
      </c>
      <c r="B333" t="s">
        <v>346</v>
      </c>
      <c r="C333" t="s">
        <v>669</v>
      </c>
      <c r="D333" t="s">
        <v>391</v>
      </c>
      <c r="E333">
        <v>5976</v>
      </c>
      <c r="F333">
        <v>1241</v>
      </c>
      <c r="G333">
        <v>87.29</v>
      </c>
      <c r="L333">
        <v>494</v>
      </c>
      <c r="M333">
        <v>4915</v>
      </c>
      <c r="N333">
        <v>373</v>
      </c>
      <c r="O333">
        <v>138</v>
      </c>
      <c r="P333">
        <v>56</v>
      </c>
    </row>
    <row r="334" spans="1:16" x14ac:dyDescent="0.2">
      <c r="A334" t="s">
        <v>341</v>
      </c>
      <c r="B334" t="s">
        <v>347</v>
      </c>
      <c r="C334" t="s">
        <v>669</v>
      </c>
      <c r="D334" t="s">
        <v>391</v>
      </c>
      <c r="E334">
        <v>467</v>
      </c>
      <c r="F334">
        <v>68</v>
      </c>
      <c r="G334">
        <v>79.459999999999994</v>
      </c>
      <c r="L334">
        <v>305</v>
      </c>
      <c r="M334">
        <v>139</v>
      </c>
      <c r="N334">
        <v>10</v>
      </c>
      <c r="O334">
        <v>8</v>
      </c>
      <c r="P334">
        <v>4</v>
      </c>
    </row>
    <row r="335" spans="1:16" x14ac:dyDescent="0.2">
      <c r="A335" t="s">
        <v>341</v>
      </c>
      <c r="B335" t="s">
        <v>348</v>
      </c>
      <c r="C335" t="s">
        <v>669</v>
      </c>
      <c r="D335" t="s">
        <v>391</v>
      </c>
      <c r="E335">
        <v>15</v>
      </c>
      <c r="F335">
        <v>2</v>
      </c>
      <c r="G335">
        <v>49.2</v>
      </c>
      <c r="L335">
        <v>2</v>
      </c>
      <c r="M335">
        <v>13</v>
      </c>
    </row>
    <row r="336" spans="1:16" x14ac:dyDescent="0.2">
      <c r="A336" t="s">
        <v>341</v>
      </c>
      <c r="B336" t="s">
        <v>349</v>
      </c>
      <c r="C336" t="s">
        <v>669</v>
      </c>
      <c r="D336" t="s">
        <v>391</v>
      </c>
      <c r="E336">
        <v>1</v>
      </c>
      <c r="G336">
        <v>38</v>
      </c>
      <c r="M336">
        <v>1</v>
      </c>
    </row>
    <row r="337" spans="1:16" x14ac:dyDescent="0.2">
      <c r="A337" t="s">
        <v>341</v>
      </c>
      <c r="B337" t="s">
        <v>418</v>
      </c>
      <c r="C337" t="s">
        <v>669</v>
      </c>
      <c r="D337" t="s">
        <v>391</v>
      </c>
      <c r="E337">
        <v>6459</v>
      </c>
      <c r="F337">
        <v>1311</v>
      </c>
      <c r="G337">
        <v>86.63</v>
      </c>
      <c r="L337">
        <v>801</v>
      </c>
      <c r="M337">
        <v>5068</v>
      </c>
      <c r="N337">
        <v>383</v>
      </c>
      <c r="O337">
        <v>146</v>
      </c>
      <c r="P337">
        <v>60</v>
      </c>
    </row>
    <row r="338" spans="1:16" x14ac:dyDescent="0.2">
      <c r="A338" t="s">
        <v>341</v>
      </c>
      <c r="B338" t="s">
        <v>346</v>
      </c>
      <c r="C338" t="s">
        <v>647</v>
      </c>
      <c r="D338" t="s">
        <v>391</v>
      </c>
      <c r="E338">
        <v>968</v>
      </c>
      <c r="F338">
        <v>242</v>
      </c>
      <c r="G338">
        <v>93.15</v>
      </c>
      <c r="L338">
        <v>62</v>
      </c>
      <c r="M338">
        <v>808</v>
      </c>
      <c r="N338">
        <v>62</v>
      </c>
      <c r="O338">
        <v>27</v>
      </c>
      <c r="P338">
        <v>9</v>
      </c>
    </row>
    <row r="339" spans="1:16" x14ac:dyDescent="0.2">
      <c r="A339" t="s">
        <v>341</v>
      </c>
      <c r="B339" t="s">
        <v>347</v>
      </c>
      <c r="C339" t="s">
        <v>647</v>
      </c>
      <c r="D339" t="s">
        <v>391</v>
      </c>
      <c r="E339">
        <v>81</v>
      </c>
      <c r="F339">
        <v>15</v>
      </c>
      <c r="G339">
        <v>92.83</v>
      </c>
      <c r="L339">
        <v>53</v>
      </c>
      <c r="M339">
        <v>24</v>
      </c>
      <c r="N339">
        <v>1</v>
      </c>
      <c r="O339">
        <v>3</v>
      </c>
    </row>
    <row r="340" spans="1:16" x14ac:dyDescent="0.2">
      <c r="A340" t="s">
        <v>341</v>
      </c>
      <c r="B340" t="s">
        <v>348</v>
      </c>
      <c r="C340" t="s">
        <v>647</v>
      </c>
      <c r="D340" t="s">
        <v>391</v>
      </c>
      <c r="E340">
        <v>1</v>
      </c>
      <c r="G340">
        <v>75</v>
      </c>
      <c r="N340">
        <v>1</v>
      </c>
    </row>
    <row r="341" spans="1:16" x14ac:dyDescent="0.2">
      <c r="A341" t="s">
        <v>341</v>
      </c>
      <c r="B341" t="s">
        <v>418</v>
      </c>
      <c r="C341" t="s">
        <v>647</v>
      </c>
      <c r="D341" t="s">
        <v>391</v>
      </c>
      <c r="E341">
        <v>1050</v>
      </c>
      <c r="F341">
        <v>257</v>
      </c>
      <c r="G341">
        <v>93.11</v>
      </c>
      <c r="L341">
        <v>115</v>
      </c>
      <c r="M341">
        <v>832</v>
      </c>
      <c r="N341">
        <v>64</v>
      </c>
      <c r="O341">
        <v>30</v>
      </c>
      <c r="P341">
        <v>9</v>
      </c>
    </row>
    <row r="342" spans="1:16" x14ac:dyDescent="0.2">
      <c r="A342" t="s">
        <v>341</v>
      </c>
      <c r="B342" t="s">
        <v>346</v>
      </c>
      <c r="C342" t="s">
        <v>670</v>
      </c>
      <c r="D342" t="s">
        <v>391</v>
      </c>
      <c r="E342">
        <v>25132</v>
      </c>
      <c r="F342">
        <v>5579</v>
      </c>
      <c r="G342">
        <v>90.13</v>
      </c>
      <c r="L342">
        <v>2092</v>
      </c>
      <c r="M342">
        <v>20921</v>
      </c>
      <c r="N342">
        <v>1399</v>
      </c>
      <c r="O342">
        <v>542</v>
      </c>
      <c r="P342">
        <v>177</v>
      </c>
    </row>
    <row r="343" spans="1:16" x14ac:dyDescent="0.2">
      <c r="A343" t="s">
        <v>341</v>
      </c>
      <c r="B343" t="s">
        <v>347</v>
      </c>
      <c r="C343" t="s">
        <v>670</v>
      </c>
      <c r="D343" t="s">
        <v>391</v>
      </c>
      <c r="E343">
        <v>2920</v>
      </c>
      <c r="F343">
        <v>441</v>
      </c>
      <c r="G343">
        <v>79.069999999999993</v>
      </c>
      <c r="L343">
        <v>2030</v>
      </c>
      <c r="M343">
        <v>730</v>
      </c>
      <c r="N343">
        <v>54</v>
      </c>
      <c r="O343">
        <v>77</v>
      </c>
      <c r="P343">
        <v>29</v>
      </c>
    </row>
    <row r="344" spans="1:16" x14ac:dyDescent="0.2">
      <c r="A344" t="s">
        <v>341</v>
      </c>
      <c r="B344" t="s">
        <v>348</v>
      </c>
      <c r="C344" t="s">
        <v>670</v>
      </c>
      <c r="D344" t="s">
        <v>391</v>
      </c>
      <c r="E344">
        <v>50</v>
      </c>
      <c r="F344">
        <v>10</v>
      </c>
      <c r="G344">
        <v>101.1</v>
      </c>
      <c r="L344">
        <v>4</v>
      </c>
      <c r="M344">
        <v>42</v>
      </c>
      <c r="N344">
        <v>3</v>
      </c>
      <c r="P344">
        <v>1</v>
      </c>
    </row>
    <row r="345" spans="1:16" x14ac:dyDescent="0.2">
      <c r="A345" t="s">
        <v>341</v>
      </c>
      <c r="B345" t="s">
        <v>349</v>
      </c>
      <c r="C345" t="s">
        <v>670</v>
      </c>
      <c r="D345" t="s">
        <v>391</v>
      </c>
      <c r="E345">
        <v>5</v>
      </c>
      <c r="F345">
        <v>1</v>
      </c>
      <c r="G345">
        <v>48.8</v>
      </c>
      <c r="M345">
        <v>5</v>
      </c>
    </row>
    <row r="346" spans="1:16" x14ac:dyDescent="0.2">
      <c r="A346" t="s">
        <v>341</v>
      </c>
      <c r="B346" t="s">
        <v>418</v>
      </c>
      <c r="C346" t="s">
        <v>670</v>
      </c>
      <c r="D346" t="s">
        <v>391</v>
      </c>
      <c r="E346">
        <v>28107</v>
      </c>
      <c r="F346">
        <v>6031</v>
      </c>
      <c r="G346">
        <v>88.99</v>
      </c>
      <c r="L346">
        <v>4126</v>
      </c>
      <c r="M346">
        <v>21698</v>
      </c>
      <c r="N346">
        <v>1456</v>
      </c>
      <c r="O346">
        <v>619</v>
      </c>
      <c r="P346">
        <v>207</v>
      </c>
    </row>
    <row r="347" spans="1:16" x14ac:dyDescent="0.2">
      <c r="A347" t="s">
        <v>341</v>
      </c>
      <c r="B347" t="s">
        <v>346</v>
      </c>
      <c r="C347" t="s">
        <v>677</v>
      </c>
      <c r="D347" t="s">
        <v>391</v>
      </c>
      <c r="E347">
        <v>2271</v>
      </c>
      <c r="F347">
        <v>471</v>
      </c>
      <c r="G347">
        <v>88.09</v>
      </c>
      <c r="L347">
        <v>151</v>
      </c>
      <c r="M347">
        <v>1927</v>
      </c>
      <c r="N347">
        <v>121</v>
      </c>
      <c r="O347">
        <v>57</v>
      </c>
      <c r="P347">
        <v>15</v>
      </c>
    </row>
    <row r="348" spans="1:16" x14ac:dyDescent="0.2">
      <c r="A348" t="s">
        <v>341</v>
      </c>
      <c r="B348" t="s">
        <v>347</v>
      </c>
      <c r="C348" t="s">
        <v>677</v>
      </c>
      <c r="D348" t="s">
        <v>391</v>
      </c>
      <c r="E348">
        <v>351</v>
      </c>
      <c r="F348">
        <v>58</v>
      </c>
      <c r="G348">
        <v>82.14</v>
      </c>
      <c r="L348">
        <v>227</v>
      </c>
      <c r="M348">
        <v>109</v>
      </c>
      <c r="N348">
        <v>5</v>
      </c>
      <c r="O348">
        <v>9</v>
      </c>
      <c r="P348">
        <v>1</v>
      </c>
    </row>
    <row r="349" spans="1:16" x14ac:dyDescent="0.2">
      <c r="A349" t="s">
        <v>341</v>
      </c>
      <c r="B349" t="s">
        <v>348</v>
      </c>
      <c r="C349" t="s">
        <v>677</v>
      </c>
      <c r="D349" t="s">
        <v>391</v>
      </c>
      <c r="E349">
        <v>8</v>
      </c>
      <c r="F349">
        <v>4</v>
      </c>
      <c r="G349">
        <v>133.13</v>
      </c>
      <c r="M349">
        <v>8</v>
      </c>
    </row>
    <row r="350" spans="1:16" x14ac:dyDescent="0.2">
      <c r="A350" t="s">
        <v>341</v>
      </c>
      <c r="B350" t="s">
        <v>349</v>
      </c>
      <c r="C350" t="s">
        <v>677</v>
      </c>
      <c r="D350" t="s">
        <v>391</v>
      </c>
      <c r="E350">
        <v>2</v>
      </c>
      <c r="G350">
        <v>26</v>
      </c>
      <c r="M350">
        <v>2</v>
      </c>
    </row>
    <row r="351" spans="1:16" x14ac:dyDescent="0.2">
      <c r="A351" t="s">
        <v>341</v>
      </c>
      <c r="B351" t="s">
        <v>418</v>
      </c>
      <c r="C351" t="s">
        <v>677</v>
      </c>
      <c r="D351" t="s">
        <v>391</v>
      </c>
      <c r="E351">
        <v>2632</v>
      </c>
      <c r="F351">
        <v>533</v>
      </c>
      <c r="G351">
        <v>87.39</v>
      </c>
      <c r="L351">
        <v>378</v>
      </c>
      <c r="M351">
        <v>2046</v>
      </c>
      <c r="N351">
        <v>126</v>
      </c>
      <c r="O351">
        <v>66</v>
      </c>
      <c r="P351">
        <v>16</v>
      </c>
    </row>
    <row r="352" spans="1:16" x14ac:dyDescent="0.2">
      <c r="A352" t="s">
        <v>341</v>
      </c>
      <c r="B352" t="s">
        <v>346</v>
      </c>
      <c r="C352" t="s">
        <v>679</v>
      </c>
      <c r="D352" t="s">
        <v>391</v>
      </c>
      <c r="E352">
        <v>5543</v>
      </c>
      <c r="F352">
        <v>1273</v>
      </c>
      <c r="G352">
        <v>93.24</v>
      </c>
      <c r="L352">
        <v>440</v>
      </c>
      <c r="M352">
        <v>4652</v>
      </c>
      <c r="N352">
        <v>326</v>
      </c>
      <c r="O352">
        <v>84</v>
      </c>
      <c r="P352">
        <v>41</v>
      </c>
    </row>
    <row r="353" spans="1:16" x14ac:dyDescent="0.2">
      <c r="A353" t="s">
        <v>341</v>
      </c>
      <c r="B353" t="s">
        <v>347</v>
      </c>
      <c r="C353" t="s">
        <v>679</v>
      </c>
      <c r="D353" t="s">
        <v>391</v>
      </c>
      <c r="E353">
        <v>594</v>
      </c>
      <c r="F353">
        <v>86</v>
      </c>
      <c r="G353">
        <v>80.88</v>
      </c>
      <c r="L353">
        <v>414</v>
      </c>
      <c r="M353">
        <v>157</v>
      </c>
      <c r="N353">
        <v>10</v>
      </c>
      <c r="O353">
        <v>8</v>
      </c>
      <c r="P353">
        <v>5</v>
      </c>
    </row>
    <row r="354" spans="1:16" x14ac:dyDescent="0.2">
      <c r="A354" t="s">
        <v>341</v>
      </c>
      <c r="B354" t="s">
        <v>348</v>
      </c>
      <c r="C354" t="s">
        <v>679</v>
      </c>
      <c r="D354" t="s">
        <v>391</v>
      </c>
      <c r="E354">
        <v>11</v>
      </c>
      <c r="F354">
        <v>4</v>
      </c>
      <c r="G354">
        <v>110.55</v>
      </c>
      <c r="M354">
        <v>9</v>
      </c>
      <c r="N354">
        <v>2</v>
      </c>
    </row>
    <row r="355" spans="1:16" x14ac:dyDescent="0.2">
      <c r="A355" t="s">
        <v>341</v>
      </c>
      <c r="B355" t="s">
        <v>418</v>
      </c>
      <c r="C355" t="s">
        <v>679</v>
      </c>
      <c r="D355" t="s">
        <v>391</v>
      </c>
      <c r="E355">
        <v>6148</v>
      </c>
      <c r="F355">
        <v>1363</v>
      </c>
      <c r="G355">
        <v>92.07</v>
      </c>
      <c r="L355">
        <v>854</v>
      </c>
      <c r="M355">
        <v>4818</v>
      </c>
      <c r="N355">
        <v>338</v>
      </c>
      <c r="O355">
        <v>92</v>
      </c>
      <c r="P355">
        <v>46</v>
      </c>
    </row>
    <row r="356" spans="1:16" x14ac:dyDescent="0.2">
      <c r="A356" t="s">
        <v>341</v>
      </c>
      <c r="B356" t="s">
        <v>346</v>
      </c>
      <c r="C356" t="s">
        <v>680</v>
      </c>
      <c r="D356" t="s">
        <v>391</v>
      </c>
      <c r="E356">
        <v>3872</v>
      </c>
      <c r="F356">
        <v>764</v>
      </c>
      <c r="G356">
        <v>86.8</v>
      </c>
      <c r="L356">
        <v>273</v>
      </c>
      <c r="M356">
        <v>3306</v>
      </c>
      <c r="N356">
        <v>197</v>
      </c>
      <c r="O356">
        <v>77</v>
      </c>
      <c r="P356">
        <v>19</v>
      </c>
    </row>
    <row r="357" spans="1:16" x14ac:dyDescent="0.2">
      <c r="A357" t="s">
        <v>341</v>
      </c>
      <c r="B357" t="s">
        <v>347</v>
      </c>
      <c r="C357" t="s">
        <v>680</v>
      </c>
      <c r="D357" t="s">
        <v>391</v>
      </c>
      <c r="E357">
        <v>482</v>
      </c>
      <c r="F357">
        <v>68</v>
      </c>
      <c r="G357">
        <v>79.25</v>
      </c>
      <c r="L357">
        <v>346</v>
      </c>
      <c r="M357">
        <v>116</v>
      </c>
      <c r="N357">
        <v>7</v>
      </c>
      <c r="O357">
        <v>9</v>
      </c>
      <c r="P357">
        <v>4</v>
      </c>
    </row>
    <row r="358" spans="1:16" x14ac:dyDescent="0.2">
      <c r="A358" t="s">
        <v>341</v>
      </c>
      <c r="B358" t="s">
        <v>348</v>
      </c>
      <c r="C358" t="s">
        <v>680</v>
      </c>
      <c r="D358" t="s">
        <v>391</v>
      </c>
      <c r="E358">
        <v>6</v>
      </c>
      <c r="G358">
        <v>85</v>
      </c>
      <c r="M358">
        <v>4</v>
      </c>
      <c r="N358">
        <v>2</v>
      </c>
    </row>
    <row r="359" spans="1:16" x14ac:dyDescent="0.2">
      <c r="A359" t="s">
        <v>341</v>
      </c>
      <c r="B359" t="s">
        <v>418</v>
      </c>
      <c r="C359" t="s">
        <v>680</v>
      </c>
      <c r="D359" t="s">
        <v>391</v>
      </c>
      <c r="E359">
        <v>4360</v>
      </c>
      <c r="F359">
        <v>832</v>
      </c>
      <c r="G359">
        <v>85.96</v>
      </c>
      <c r="L359">
        <v>619</v>
      </c>
      <c r="M359">
        <v>3426</v>
      </c>
      <c r="N359">
        <v>206</v>
      </c>
      <c r="O359">
        <v>86</v>
      </c>
      <c r="P359">
        <v>23</v>
      </c>
    </row>
    <row r="360" spans="1:16" x14ac:dyDescent="0.2">
      <c r="A360" t="s">
        <v>341</v>
      </c>
      <c r="B360" t="s">
        <v>346</v>
      </c>
      <c r="C360" t="s">
        <v>692</v>
      </c>
      <c r="D360" t="s">
        <v>391</v>
      </c>
      <c r="E360">
        <v>4084</v>
      </c>
      <c r="F360">
        <v>985</v>
      </c>
      <c r="G360">
        <v>93.6</v>
      </c>
      <c r="L360">
        <v>267</v>
      </c>
      <c r="M360">
        <v>3496</v>
      </c>
      <c r="N360">
        <v>221</v>
      </c>
      <c r="O360">
        <v>81</v>
      </c>
      <c r="P360">
        <v>19</v>
      </c>
    </row>
    <row r="361" spans="1:16" x14ac:dyDescent="0.2">
      <c r="A361" t="s">
        <v>341</v>
      </c>
      <c r="B361" t="s">
        <v>347</v>
      </c>
      <c r="C361" t="s">
        <v>692</v>
      </c>
      <c r="D361" t="s">
        <v>391</v>
      </c>
      <c r="E361">
        <v>614</v>
      </c>
      <c r="F361">
        <v>83</v>
      </c>
      <c r="G361">
        <v>77.180000000000007</v>
      </c>
      <c r="L361">
        <v>433</v>
      </c>
      <c r="M361">
        <v>155</v>
      </c>
      <c r="N361">
        <v>9</v>
      </c>
      <c r="O361">
        <v>13</v>
      </c>
      <c r="P361">
        <v>3</v>
      </c>
    </row>
    <row r="362" spans="1:16" x14ac:dyDescent="0.2">
      <c r="A362" t="s">
        <v>341</v>
      </c>
      <c r="B362" t="s">
        <v>348</v>
      </c>
      <c r="C362" t="s">
        <v>692</v>
      </c>
      <c r="D362" t="s">
        <v>391</v>
      </c>
      <c r="E362">
        <v>7</v>
      </c>
      <c r="F362">
        <v>2</v>
      </c>
      <c r="G362">
        <v>138.57</v>
      </c>
      <c r="L362">
        <v>2</v>
      </c>
      <c r="M362">
        <v>5</v>
      </c>
    </row>
    <row r="363" spans="1:16" x14ac:dyDescent="0.2">
      <c r="A363" t="s">
        <v>341</v>
      </c>
      <c r="B363" t="s">
        <v>418</v>
      </c>
      <c r="C363" t="s">
        <v>692</v>
      </c>
      <c r="D363" t="s">
        <v>391</v>
      </c>
      <c r="E363">
        <v>4705</v>
      </c>
      <c r="F363">
        <v>1070</v>
      </c>
      <c r="G363">
        <v>91.53</v>
      </c>
      <c r="L363">
        <v>702</v>
      </c>
      <c r="M363">
        <v>3656</v>
      </c>
      <c r="N363">
        <v>230</v>
      </c>
      <c r="O363">
        <v>94</v>
      </c>
      <c r="P363">
        <v>22</v>
      </c>
    </row>
    <row r="364" spans="1:16" x14ac:dyDescent="0.2">
      <c r="A364" t="s">
        <v>341</v>
      </c>
      <c r="B364" t="s">
        <v>346</v>
      </c>
      <c r="C364" t="s">
        <v>696</v>
      </c>
      <c r="D364" t="s">
        <v>391</v>
      </c>
      <c r="E364">
        <v>9295</v>
      </c>
      <c r="F364">
        <v>1798</v>
      </c>
      <c r="G364">
        <v>86.93</v>
      </c>
      <c r="L364">
        <v>641</v>
      </c>
      <c r="M364">
        <v>7926</v>
      </c>
      <c r="N364">
        <v>450</v>
      </c>
      <c r="O364">
        <v>197</v>
      </c>
      <c r="P364">
        <v>81</v>
      </c>
    </row>
    <row r="365" spans="1:16" x14ac:dyDescent="0.2">
      <c r="A365" t="s">
        <v>341</v>
      </c>
      <c r="B365" t="s">
        <v>347</v>
      </c>
      <c r="C365" t="s">
        <v>696</v>
      </c>
      <c r="D365" t="s">
        <v>391</v>
      </c>
      <c r="E365">
        <v>1317</v>
      </c>
      <c r="F365">
        <v>194</v>
      </c>
      <c r="G365">
        <v>81.96</v>
      </c>
      <c r="L365">
        <v>899</v>
      </c>
      <c r="M365">
        <v>348</v>
      </c>
      <c r="N365">
        <v>24</v>
      </c>
      <c r="O365">
        <v>35</v>
      </c>
      <c r="P365">
        <v>11</v>
      </c>
    </row>
    <row r="366" spans="1:16" x14ac:dyDescent="0.2">
      <c r="A366" t="s">
        <v>341</v>
      </c>
      <c r="B366" t="s">
        <v>348</v>
      </c>
      <c r="C366" t="s">
        <v>696</v>
      </c>
      <c r="D366" t="s">
        <v>391</v>
      </c>
      <c r="E366">
        <v>15</v>
      </c>
      <c r="F366">
        <v>3</v>
      </c>
      <c r="G366">
        <v>95.27</v>
      </c>
      <c r="L366">
        <v>1</v>
      </c>
      <c r="M366">
        <v>11</v>
      </c>
      <c r="N366">
        <v>2</v>
      </c>
      <c r="O366">
        <v>1</v>
      </c>
    </row>
    <row r="367" spans="1:16" x14ac:dyDescent="0.2">
      <c r="A367" t="s">
        <v>341</v>
      </c>
      <c r="B367" t="s">
        <v>418</v>
      </c>
      <c r="C367" t="s">
        <v>696</v>
      </c>
      <c r="D367" t="s">
        <v>391</v>
      </c>
      <c r="E367">
        <v>10627</v>
      </c>
      <c r="F367">
        <v>1995</v>
      </c>
      <c r="G367">
        <v>86.32</v>
      </c>
      <c r="L367">
        <v>1541</v>
      </c>
      <c r="M367">
        <v>8285</v>
      </c>
      <c r="N367">
        <v>476</v>
      </c>
      <c r="O367">
        <v>233</v>
      </c>
      <c r="P367">
        <v>92</v>
      </c>
    </row>
    <row r="368" spans="1:16" x14ac:dyDescent="0.2">
      <c r="A368" t="s">
        <v>341</v>
      </c>
      <c r="B368" t="s">
        <v>346</v>
      </c>
      <c r="C368" t="s">
        <v>698</v>
      </c>
      <c r="D368" t="s">
        <v>391</v>
      </c>
      <c r="E368">
        <v>3954</v>
      </c>
      <c r="F368">
        <v>829</v>
      </c>
      <c r="G368">
        <v>86.07</v>
      </c>
      <c r="L368">
        <v>298</v>
      </c>
      <c r="M368">
        <v>3361</v>
      </c>
      <c r="N368">
        <v>197</v>
      </c>
      <c r="O368">
        <v>71</v>
      </c>
      <c r="P368">
        <v>27</v>
      </c>
    </row>
    <row r="369" spans="1:16" x14ac:dyDescent="0.2">
      <c r="A369" t="s">
        <v>341</v>
      </c>
      <c r="B369" t="s">
        <v>347</v>
      </c>
      <c r="C369" t="s">
        <v>698</v>
      </c>
      <c r="D369" t="s">
        <v>391</v>
      </c>
      <c r="E369">
        <v>457</v>
      </c>
      <c r="F369">
        <v>62</v>
      </c>
      <c r="G369">
        <v>79.67</v>
      </c>
      <c r="L369">
        <v>322</v>
      </c>
      <c r="M369">
        <v>109</v>
      </c>
      <c r="N369">
        <v>6</v>
      </c>
      <c r="O369">
        <v>16</v>
      </c>
      <c r="P369">
        <v>4</v>
      </c>
    </row>
    <row r="370" spans="1:16" x14ac:dyDescent="0.2">
      <c r="A370" t="s">
        <v>341</v>
      </c>
      <c r="B370" t="s">
        <v>348</v>
      </c>
      <c r="C370" t="s">
        <v>698</v>
      </c>
      <c r="D370" t="s">
        <v>391</v>
      </c>
      <c r="E370">
        <v>8</v>
      </c>
      <c r="G370">
        <v>65.63</v>
      </c>
      <c r="L370">
        <v>1</v>
      </c>
      <c r="M370">
        <v>7</v>
      </c>
    </row>
    <row r="371" spans="1:16" x14ac:dyDescent="0.2">
      <c r="A371" t="s">
        <v>341</v>
      </c>
      <c r="B371" t="s">
        <v>349</v>
      </c>
      <c r="C371" t="s">
        <v>698</v>
      </c>
      <c r="D371" t="s">
        <v>391</v>
      </c>
      <c r="E371">
        <v>1</v>
      </c>
      <c r="G371">
        <v>61</v>
      </c>
      <c r="M371">
        <v>1</v>
      </c>
    </row>
    <row r="372" spans="1:16" x14ac:dyDescent="0.2">
      <c r="A372" t="s">
        <v>341</v>
      </c>
      <c r="B372" t="s">
        <v>418</v>
      </c>
      <c r="C372" t="s">
        <v>698</v>
      </c>
      <c r="D372" t="s">
        <v>391</v>
      </c>
      <c r="E372">
        <v>4420</v>
      </c>
      <c r="F372">
        <v>891</v>
      </c>
      <c r="G372">
        <v>85.37</v>
      </c>
      <c r="L372">
        <v>621</v>
      </c>
      <c r="M372">
        <v>3478</v>
      </c>
      <c r="N372">
        <v>203</v>
      </c>
      <c r="O372">
        <v>87</v>
      </c>
      <c r="P372">
        <v>31</v>
      </c>
    </row>
    <row r="373" spans="1:16" x14ac:dyDescent="0.2">
      <c r="A373" t="s">
        <v>341</v>
      </c>
      <c r="B373" t="s">
        <v>346</v>
      </c>
      <c r="C373" t="s">
        <v>700</v>
      </c>
      <c r="D373" t="s">
        <v>391</v>
      </c>
      <c r="E373">
        <v>8587</v>
      </c>
      <c r="F373">
        <v>1905</v>
      </c>
      <c r="G373">
        <v>93.62</v>
      </c>
      <c r="L373">
        <v>588</v>
      </c>
      <c r="M373">
        <v>7289</v>
      </c>
      <c r="N373">
        <v>496</v>
      </c>
      <c r="O373">
        <v>166</v>
      </c>
      <c r="P373">
        <v>48</v>
      </c>
    </row>
    <row r="374" spans="1:16" x14ac:dyDescent="0.2">
      <c r="A374" t="s">
        <v>341</v>
      </c>
      <c r="B374" t="s">
        <v>347</v>
      </c>
      <c r="C374" t="s">
        <v>700</v>
      </c>
      <c r="D374" t="s">
        <v>391</v>
      </c>
      <c r="E374">
        <v>1628</v>
      </c>
      <c r="F374">
        <v>245</v>
      </c>
      <c r="G374">
        <v>81.739999999999995</v>
      </c>
      <c r="L374">
        <v>1127</v>
      </c>
      <c r="M374">
        <v>421</v>
      </c>
      <c r="N374">
        <v>29</v>
      </c>
      <c r="O374">
        <v>32</v>
      </c>
      <c r="P374">
        <v>19</v>
      </c>
    </row>
    <row r="375" spans="1:16" x14ac:dyDescent="0.2">
      <c r="A375" t="s">
        <v>341</v>
      </c>
      <c r="B375" t="s">
        <v>348</v>
      </c>
      <c r="C375" t="s">
        <v>700</v>
      </c>
      <c r="D375" t="s">
        <v>391</v>
      </c>
      <c r="E375">
        <v>8</v>
      </c>
      <c r="F375">
        <v>2</v>
      </c>
      <c r="G375">
        <v>96.13</v>
      </c>
      <c r="L375">
        <v>1</v>
      </c>
      <c r="M375">
        <v>5</v>
      </c>
      <c r="N375">
        <v>2</v>
      </c>
    </row>
    <row r="376" spans="1:16" x14ac:dyDescent="0.2">
      <c r="A376" t="s">
        <v>341</v>
      </c>
      <c r="B376" t="s">
        <v>418</v>
      </c>
      <c r="C376" t="s">
        <v>700</v>
      </c>
      <c r="D376" t="s">
        <v>391</v>
      </c>
      <c r="E376">
        <v>10223</v>
      </c>
      <c r="F376">
        <v>2152</v>
      </c>
      <c r="G376">
        <v>91.73</v>
      </c>
      <c r="L376">
        <v>1716</v>
      </c>
      <c r="M376">
        <v>7715</v>
      </c>
      <c r="N376">
        <v>527</v>
      </c>
      <c r="O376">
        <v>198</v>
      </c>
      <c r="P376">
        <v>67</v>
      </c>
    </row>
    <row r="377" spans="1:16" x14ac:dyDescent="0.2">
      <c r="A377" t="s">
        <v>341</v>
      </c>
      <c r="B377" t="s">
        <v>346</v>
      </c>
      <c r="C377" t="s">
        <v>707</v>
      </c>
      <c r="D377" t="s">
        <v>391</v>
      </c>
      <c r="E377">
        <v>33603</v>
      </c>
      <c r="F377">
        <v>7272</v>
      </c>
      <c r="G377">
        <v>87.51</v>
      </c>
      <c r="L377">
        <v>3017</v>
      </c>
      <c r="M377">
        <v>27423</v>
      </c>
      <c r="N377">
        <v>2185</v>
      </c>
      <c r="O377">
        <v>743</v>
      </c>
      <c r="P377">
        <v>235</v>
      </c>
    </row>
    <row r="378" spans="1:16" x14ac:dyDescent="0.2">
      <c r="A378" t="s">
        <v>341</v>
      </c>
      <c r="B378" t="s">
        <v>347</v>
      </c>
      <c r="C378" t="s">
        <v>707</v>
      </c>
      <c r="D378" t="s">
        <v>391</v>
      </c>
      <c r="E378">
        <v>2648</v>
      </c>
      <c r="F378">
        <v>391</v>
      </c>
      <c r="G378">
        <v>80.819999999999993</v>
      </c>
      <c r="L378">
        <v>1815</v>
      </c>
      <c r="M378">
        <v>712</v>
      </c>
      <c r="N378">
        <v>39</v>
      </c>
      <c r="O378">
        <v>60</v>
      </c>
      <c r="P378">
        <v>22</v>
      </c>
    </row>
    <row r="379" spans="1:16" x14ac:dyDescent="0.2">
      <c r="A379" t="s">
        <v>341</v>
      </c>
      <c r="B379" t="s">
        <v>348</v>
      </c>
      <c r="C379" t="s">
        <v>707</v>
      </c>
      <c r="D379" t="s">
        <v>391</v>
      </c>
      <c r="E379">
        <v>52</v>
      </c>
      <c r="F379">
        <v>8</v>
      </c>
      <c r="G379">
        <v>80.83</v>
      </c>
      <c r="L379">
        <v>2</v>
      </c>
      <c r="M379">
        <v>42</v>
      </c>
      <c r="N379">
        <v>5</v>
      </c>
      <c r="O379">
        <v>2</v>
      </c>
      <c r="P379">
        <v>1</v>
      </c>
    </row>
    <row r="380" spans="1:16" x14ac:dyDescent="0.2">
      <c r="A380" t="s">
        <v>341</v>
      </c>
      <c r="B380" t="s">
        <v>349</v>
      </c>
      <c r="C380" t="s">
        <v>707</v>
      </c>
      <c r="D380" t="s">
        <v>391</v>
      </c>
      <c r="E380">
        <v>3</v>
      </c>
      <c r="G380">
        <v>34.33</v>
      </c>
      <c r="M380">
        <v>3</v>
      </c>
    </row>
    <row r="381" spans="1:16" x14ac:dyDescent="0.2">
      <c r="A381" t="s">
        <v>341</v>
      </c>
      <c r="B381" t="s">
        <v>418</v>
      </c>
      <c r="C381" t="s">
        <v>707</v>
      </c>
      <c r="D381" t="s">
        <v>391</v>
      </c>
      <c r="E381">
        <v>36306</v>
      </c>
      <c r="F381">
        <v>7671</v>
      </c>
      <c r="G381">
        <v>87.01</v>
      </c>
      <c r="L381">
        <v>4834</v>
      </c>
      <c r="M381">
        <v>28180</v>
      </c>
      <c r="N381">
        <v>2229</v>
      </c>
      <c r="O381">
        <v>805</v>
      </c>
      <c r="P381">
        <v>258</v>
      </c>
    </row>
    <row r="382" spans="1:16" x14ac:dyDescent="0.2">
      <c r="A382" t="s">
        <v>341</v>
      </c>
      <c r="B382" t="s">
        <v>346</v>
      </c>
      <c r="C382" t="s">
        <v>712</v>
      </c>
      <c r="D382" t="s">
        <v>391</v>
      </c>
      <c r="E382">
        <v>4139</v>
      </c>
      <c r="F382">
        <v>764</v>
      </c>
      <c r="G382">
        <v>85.04</v>
      </c>
      <c r="L382">
        <v>298</v>
      </c>
      <c r="M382">
        <v>3568</v>
      </c>
      <c r="N382">
        <v>185</v>
      </c>
      <c r="O382">
        <v>69</v>
      </c>
      <c r="P382">
        <v>19</v>
      </c>
    </row>
    <row r="383" spans="1:16" x14ac:dyDescent="0.2">
      <c r="A383" t="s">
        <v>341</v>
      </c>
      <c r="B383" t="s">
        <v>347</v>
      </c>
      <c r="C383" t="s">
        <v>712</v>
      </c>
      <c r="D383" t="s">
        <v>391</v>
      </c>
      <c r="E383">
        <v>461</v>
      </c>
      <c r="F383">
        <v>54</v>
      </c>
      <c r="G383">
        <v>77.37</v>
      </c>
      <c r="L383">
        <v>330</v>
      </c>
      <c r="M383">
        <v>104</v>
      </c>
      <c r="N383">
        <v>13</v>
      </c>
      <c r="O383">
        <v>9</v>
      </c>
      <c r="P383">
        <v>5</v>
      </c>
    </row>
    <row r="384" spans="1:16" x14ac:dyDescent="0.2">
      <c r="A384" t="s">
        <v>341</v>
      </c>
      <c r="B384" t="s">
        <v>348</v>
      </c>
      <c r="C384" t="s">
        <v>712</v>
      </c>
      <c r="D384" t="s">
        <v>391</v>
      </c>
      <c r="E384">
        <v>5</v>
      </c>
      <c r="G384">
        <v>22</v>
      </c>
      <c r="L384">
        <v>1</v>
      </c>
      <c r="M384">
        <v>2</v>
      </c>
      <c r="N384">
        <v>1</v>
      </c>
      <c r="O384">
        <v>1</v>
      </c>
    </row>
    <row r="385" spans="1:16" x14ac:dyDescent="0.2">
      <c r="A385" t="s">
        <v>341</v>
      </c>
      <c r="B385" t="s">
        <v>349</v>
      </c>
      <c r="C385" t="s">
        <v>712</v>
      </c>
      <c r="D385" t="s">
        <v>391</v>
      </c>
      <c r="E385">
        <v>1</v>
      </c>
      <c r="G385">
        <v>29</v>
      </c>
      <c r="N385">
        <v>1</v>
      </c>
    </row>
    <row r="386" spans="1:16" x14ac:dyDescent="0.2">
      <c r="A386" t="s">
        <v>341</v>
      </c>
      <c r="B386" t="s">
        <v>418</v>
      </c>
      <c r="C386" t="s">
        <v>712</v>
      </c>
      <c r="D386" t="s">
        <v>391</v>
      </c>
      <c r="E386">
        <v>4606</v>
      </c>
      <c r="F386">
        <v>818</v>
      </c>
      <c r="G386">
        <v>84.2</v>
      </c>
      <c r="L386">
        <v>629</v>
      </c>
      <c r="M386">
        <v>3674</v>
      </c>
      <c r="N386">
        <v>200</v>
      </c>
      <c r="O386">
        <v>79</v>
      </c>
      <c r="P386">
        <v>24</v>
      </c>
    </row>
    <row r="387" spans="1:16" x14ac:dyDescent="0.2">
      <c r="A387" t="s">
        <v>341</v>
      </c>
      <c r="B387" t="s">
        <v>346</v>
      </c>
      <c r="C387" t="s">
        <v>671</v>
      </c>
      <c r="D387" t="s">
        <v>391</v>
      </c>
      <c r="E387">
        <v>16397</v>
      </c>
      <c r="F387">
        <v>3860</v>
      </c>
      <c r="G387">
        <v>91.42</v>
      </c>
      <c r="L387">
        <v>1427</v>
      </c>
      <c r="M387">
        <v>13469</v>
      </c>
      <c r="N387">
        <v>1060</v>
      </c>
      <c r="O387">
        <v>345</v>
      </c>
      <c r="P387">
        <v>96</v>
      </c>
    </row>
    <row r="388" spans="1:16" x14ac:dyDescent="0.2">
      <c r="A388" t="s">
        <v>341</v>
      </c>
      <c r="B388" t="s">
        <v>347</v>
      </c>
      <c r="C388" t="s">
        <v>671</v>
      </c>
      <c r="D388" t="s">
        <v>391</v>
      </c>
      <c r="E388">
        <v>1422</v>
      </c>
      <c r="F388">
        <v>218</v>
      </c>
      <c r="G388">
        <v>82.38</v>
      </c>
      <c r="L388">
        <v>952</v>
      </c>
      <c r="M388">
        <v>395</v>
      </c>
      <c r="N388">
        <v>31</v>
      </c>
      <c r="O388">
        <v>29</v>
      </c>
      <c r="P388">
        <v>15</v>
      </c>
    </row>
    <row r="389" spans="1:16" x14ac:dyDescent="0.2">
      <c r="A389" t="s">
        <v>341</v>
      </c>
      <c r="B389" t="s">
        <v>348</v>
      </c>
      <c r="C389" t="s">
        <v>671</v>
      </c>
      <c r="D389" t="s">
        <v>391</v>
      </c>
      <c r="E389">
        <v>24</v>
      </c>
      <c r="F389">
        <v>6</v>
      </c>
      <c r="G389">
        <v>131.16999999999999</v>
      </c>
      <c r="M389">
        <v>23</v>
      </c>
      <c r="O389">
        <v>1</v>
      </c>
    </row>
    <row r="390" spans="1:16" x14ac:dyDescent="0.2">
      <c r="A390" t="s">
        <v>341</v>
      </c>
      <c r="B390" t="s">
        <v>349</v>
      </c>
      <c r="C390" t="s">
        <v>671</v>
      </c>
      <c r="D390" t="s">
        <v>391</v>
      </c>
      <c r="E390">
        <v>3</v>
      </c>
      <c r="G390">
        <v>47</v>
      </c>
      <c r="M390">
        <v>3</v>
      </c>
    </row>
    <row r="391" spans="1:16" x14ac:dyDescent="0.2">
      <c r="A391" t="s">
        <v>341</v>
      </c>
      <c r="B391" t="s">
        <v>418</v>
      </c>
      <c r="C391" t="s">
        <v>671</v>
      </c>
      <c r="D391" t="s">
        <v>391</v>
      </c>
      <c r="E391">
        <v>17846</v>
      </c>
      <c r="F391">
        <v>4084</v>
      </c>
      <c r="G391">
        <v>90.75</v>
      </c>
      <c r="L391">
        <v>2379</v>
      </c>
      <c r="M391">
        <v>13890</v>
      </c>
      <c r="N391">
        <v>1091</v>
      </c>
      <c r="O391">
        <v>375</v>
      </c>
      <c r="P391">
        <v>111</v>
      </c>
    </row>
    <row r="392" spans="1:16" x14ac:dyDescent="0.2">
      <c r="A392" t="s">
        <v>341</v>
      </c>
      <c r="B392" t="s">
        <v>346</v>
      </c>
      <c r="C392" t="s">
        <v>673</v>
      </c>
      <c r="D392" t="s">
        <v>391</v>
      </c>
      <c r="E392">
        <v>2489</v>
      </c>
      <c r="F392">
        <v>558</v>
      </c>
      <c r="G392">
        <v>90.72</v>
      </c>
      <c r="L392">
        <v>185</v>
      </c>
      <c r="M392">
        <v>2117</v>
      </c>
      <c r="N392">
        <v>140</v>
      </c>
      <c r="O392">
        <v>33</v>
      </c>
      <c r="P392">
        <v>14</v>
      </c>
    </row>
    <row r="393" spans="1:16" x14ac:dyDescent="0.2">
      <c r="A393" t="s">
        <v>341</v>
      </c>
      <c r="B393" t="s">
        <v>347</v>
      </c>
      <c r="C393" t="s">
        <v>673</v>
      </c>
      <c r="D393" t="s">
        <v>391</v>
      </c>
      <c r="E393">
        <v>366</v>
      </c>
      <c r="F393">
        <v>52</v>
      </c>
      <c r="G393">
        <v>77.02</v>
      </c>
      <c r="L393">
        <v>252</v>
      </c>
      <c r="M393">
        <v>94</v>
      </c>
      <c r="N393">
        <v>7</v>
      </c>
      <c r="O393">
        <v>8</v>
      </c>
      <c r="P393">
        <v>4</v>
      </c>
    </row>
    <row r="394" spans="1:16" x14ac:dyDescent="0.2">
      <c r="A394" t="s">
        <v>341</v>
      </c>
      <c r="B394" t="s">
        <v>348</v>
      </c>
      <c r="C394" t="s">
        <v>673</v>
      </c>
      <c r="D394" t="s">
        <v>391</v>
      </c>
      <c r="E394">
        <v>5</v>
      </c>
      <c r="F394">
        <v>2</v>
      </c>
      <c r="G394">
        <v>102.4</v>
      </c>
      <c r="L394">
        <v>1</v>
      </c>
      <c r="M394">
        <v>4</v>
      </c>
    </row>
    <row r="395" spans="1:16" x14ac:dyDescent="0.2">
      <c r="A395" t="s">
        <v>341</v>
      </c>
      <c r="B395" t="s">
        <v>418</v>
      </c>
      <c r="C395" t="s">
        <v>673</v>
      </c>
      <c r="D395" t="s">
        <v>391</v>
      </c>
      <c r="E395">
        <v>2860</v>
      </c>
      <c r="F395">
        <v>612</v>
      </c>
      <c r="G395">
        <v>88.98</v>
      </c>
      <c r="L395">
        <v>438</v>
      </c>
      <c r="M395">
        <v>2215</v>
      </c>
      <c r="N395">
        <v>147</v>
      </c>
      <c r="O395">
        <v>41</v>
      </c>
      <c r="P395">
        <v>18</v>
      </c>
    </row>
    <row r="396" spans="1:16" x14ac:dyDescent="0.2">
      <c r="A396" t="s">
        <v>341</v>
      </c>
      <c r="B396" t="s">
        <v>346</v>
      </c>
      <c r="C396" t="s">
        <v>676</v>
      </c>
      <c r="D396" t="s">
        <v>391</v>
      </c>
      <c r="E396">
        <v>5077</v>
      </c>
      <c r="F396">
        <v>1050</v>
      </c>
      <c r="G396">
        <v>90.47</v>
      </c>
      <c r="L396">
        <v>363</v>
      </c>
      <c r="M396">
        <v>4342</v>
      </c>
      <c r="N396">
        <v>261</v>
      </c>
      <c r="O396">
        <v>84</v>
      </c>
      <c r="P396">
        <v>27</v>
      </c>
    </row>
    <row r="397" spans="1:16" x14ac:dyDescent="0.2">
      <c r="A397" t="s">
        <v>341</v>
      </c>
      <c r="B397" t="s">
        <v>347</v>
      </c>
      <c r="C397" t="s">
        <v>676</v>
      </c>
      <c r="D397" t="s">
        <v>391</v>
      </c>
      <c r="E397">
        <v>618</v>
      </c>
      <c r="F397">
        <v>77</v>
      </c>
      <c r="G397">
        <v>80.180000000000007</v>
      </c>
      <c r="L397">
        <v>422</v>
      </c>
      <c r="M397">
        <v>155</v>
      </c>
      <c r="N397">
        <v>18</v>
      </c>
      <c r="O397">
        <v>17</v>
      </c>
      <c r="P397">
        <v>6</v>
      </c>
    </row>
    <row r="398" spans="1:16" x14ac:dyDescent="0.2">
      <c r="A398" t="s">
        <v>341</v>
      </c>
      <c r="B398" t="s">
        <v>348</v>
      </c>
      <c r="C398" t="s">
        <v>676</v>
      </c>
      <c r="D398" t="s">
        <v>391</v>
      </c>
      <c r="E398">
        <v>13</v>
      </c>
      <c r="F398">
        <v>3</v>
      </c>
      <c r="G398">
        <v>69.08</v>
      </c>
      <c r="L398">
        <v>2</v>
      </c>
      <c r="M398">
        <v>11</v>
      </c>
    </row>
    <row r="399" spans="1:16" x14ac:dyDescent="0.2">
      <c r="A399" t="s">
        <v>341</v>
      </c>
      <c r="B399" t="s">
        <v>418</v>
      </c>
      <c r="C399" t="s">
        <v>676</v>
      </c>
      <c r="D399" t="s">
        <v>391</v>
      </c>
      <c r="E399">
        <v>5708</v>
      </c>
      <c r="F399">
        <v>1130</v>
      </c>
      <c r="G399">
        <v>89.31</v>
      </c>
      <c r="L399">
        <v>787</v>
      </c>
      <c r="M399">
        <v>4508</v>
      </c>
      <c r="N399">
        <v>279</v>
      </c>
      <c r="O399">
        <v>101</v>
      </c>
      <c r="P399">
        <v>33</v>
      </c>
    </row>
    <row r="400" spans="1:16" x14ac:dyDescent="0.2">
      <c r="A400" t="s">
        <v>341</v>
      </c>
      <c r="B400" t="s">
        <v>346</v>
      </c>
      <c r="C400" t="s">
        <v>682</v>
      </c>
      <c r="D400" t="s">
        <v>391</v>
      </c>
      <c r="E400">
        <v>1374</v>
      </c>
      <c r="F400">
        <v>251</v>
      </c>
      <c r="G400">
        <v>87.51</v>
      </c>
      <c r="L400">
        <v>106</v>
      </c>
      <c r="M400">
        <v>1162</v>
      </c>
      <c r="N400">
        <v>63</v>
      </c>
      <c r="O400">
        <v>37</v>
      </c>
      <c r="P400">
        <v>6</v>
      </c>
    </row>
    <row r="401" spans="1:16" x14ac:dyDescent="0.2">
      <c r="A401" t="s">
        <v>341</v>
      </c>
      <c r="B401" t="s">
        <v>347</v>
      </c>
      <c r="C401" t="s">
        <v>682</v>
      </c>
      <c r="D401" t="s">
        <v>391</v>
      </c>
      <c r="E401">
        <v>127</v>
      </c>
      <c r="F401">
        <v>19</v>
      </c>
      <c r="G401">
        <v>73.36</v>
      </c>
      <c r="L401">
        <v>97</v>
      </c>
      <c r="M401">
        <v>30</v>
      </c>
    </row>
    <row r="402" spans="1:16" x14ac:dyDescent="0.2">
      <c r="A402" t="s">
        <v>341</v>
      </c>
      <c r="B402" t="s">
        <v>348</v>
      </c>
      <c r="C402" t="s">
        <v>682</v>
      </c>
      <c r="D402" t="s">
        <v>391</v>
      </c>
      <c r="E402">
        <v>7</v>
      </c>
      <c r="F402">
        <v>3</v>
      </c>
      <c r="G402">
        <v>83.14</v>
      </c>
      <c r="L402">
        <v>3</v>
      </c>
      <c r="M402">
        <v>3</v>
      </c>
      <c r="O402">
        <v>1</v>
      </c>
    </row>
    <row r="403" spans="1:16" x14ac:dyDescent="0.2">
      <c r="A403" t="s">
        <v>341</v>
      </c>
      <c r="B403" t="s">
        <v>418</v>
      </c>
      <c r="C403" t="s">
        <v>682</v>
      </c>
      <c r="D403" t="s">
        <v>391</v>
      </c>
      <c r="E403">
        <v>1508</v>
      </c>
      <c r="F403">
        <v>273</v>
      </c>
      <c r="G403">
        <v>86.3</v>
      </c>
      <c r="L403">
        <v>206</v>
      </c>
      <c r="M403">
        <v>1195</v>
      </c>
      <c r="N403">
        <v>63</v>
      </c>
      <c r="O403">
        <v>38</v>
      </c>
      <c r="P403">
        <v>6</v>
      </c>
    </row>
    <row r="404" spans="1:16" x14ac:dyDescent="0.2">
      <c r="A404" t="s">
        <v>341</v>
      </c>
      <c r="B404" t="s">
        <v>346</v>
      </c>
      <c r="C404" t="s">
        <v>688</v>
      </c>
      <c r="D404" t="s">
        <v>391</v>
      </c>
      <c r="E404">
        <v>15563</v>
      </c>
      <c r="F404">
        <v>3756</v>
      </c>
      <c r="G404">
        <v>94.25</v>
      </c>
      <c r="L404">
        <v>1331</v>
      </c>
      <c r="M404">
        <v>12693</v>
      </c>
      <c r="N404">
        <v>1002</v>
      </c>
      <c r="O404">
        <v>413</v>
      </c>
      <c r="P404">
        <v>124</v>
      </c>
    </row>
    <row r="405" spans="1:16" x14ac:dyDescent="0.2">
      <c r="A405" t="s">
        <v>341</v>
      </c>
      <c r="B405" t="s">
        <v>347</v>
      </c>
      <c r="C405" t="s">
        <v>688</v>
      </c>
      <c r="D405" t="s">
        <v>391</v>
      </c>
      <c r="E405">
        <v>1365</v>
      </c>
      <c r="F405">
        <v>219</v>
      </c>
      <c r="G405">
        <v>83.54</v>
      </c>
      <c r="L405">
        <v>928</v>
      </c>
      <c r="M405">
        <v>382</v>
      </c>
      <c r="N405">
        <v>19</v>
      </c>
      <c r="O405">
        <v>26</v>
      </c>
      <c r="P405">
        <v>10</v>
      </c>
    </row>
    <row r="406" spans="1:16" x14ac:dyDescent="0.2">
      <c r="A406" t="s">
        <v>341</v>
      </c>
      <c r="B406" t="s">
        <v>348</v>
      </c>
      <c r="C406" t="s">
        <v>688</v>
      </c>
      <c r="D406" t="s">
        <v>391</v>
      </c>
      <c r="E406">
        <v>26</v>
      </c>
      <c r="F406">
        <v>4</v>
      </c>
      <c r="G406">
        <v>81.150000000000006</v>
      </c>
      <c r="L406">
        <v>6</v>
      </c>
      <c r="M406">
        <v>18</v>
      </c>
      <c r="N406">
        <v>1</v>
      </c>
      <c r="O406">
        <v>1</v>
      </c>
    </row>
    <row r="407" spans="1:16" x14ac:dyDescent="0.2">
      <c r="A407" t="s">
        <v>341</v>
      </c>
      <c r="B407" t="s">
        <v>349</v>
      </c>
      <c r="C407" t="s">
        <v>688</v>
      </c>
      <c r="D407" t="s">
        <v>391</v>
      </c>
      <c r="E407">
        <v>5</v>
      </c>
      <c r="G407">
        <v>22.8</v>
      </c>
      <c r="M407">
        <v>4</v>
      </c>
      <c r="N407">
        <v>1</v>
      </c>
    </row>
    <row r="408" spans="1:16" x14ac:dyDescent="0.2">
      <c r="A408" t="s">
        <v>341</v>
      </c>
      <c r="B408" t="s">
        <v>418</v>
      </c>
      <c r="C408" t="s">
        <v>688</v>
      </c>
      <c r="D408" t="s">
        <v>391</v>
      </c>
      <c r="E408">
        <v>16959</v>
      </c>
      <c r="F408">
        <v>3979</v>
      </c>
      <c r="G408">
        <v>93.34</v>
      </c>
      <c r="L408">
        <v>2265</v>
      </c>
      <c r="M408">
        <v>13097</v>
      </c>
      <c r="N408">
        <v>1023</v>
      </c>
      <c r="O408">
        <v>440</v>
      </c>
      <c r="P408">
        <v>134</v>
      </c>
    </row>
    <row r="409" spans="1:16" x14ac:dyDescent="0.2">
      <c r="A409" t="s">
        <v>341</v>
      </c>
      <c r="B409" t="s">
        <v>346</v>
      </c>
      <c r="C409" t="s">
        <v>703</v>
      </c>
      <c r="D409" t="s">
        <v>391</v>
      </c>
      <c r="E409">
        <v>822</v>
      </c>
      <c r="F409">
        <v>159</v>
      </c>
      <c r="G409">
        <v>82.31</v>
      </c>
      <c r="L409">
        <v>64</v>
      </c>
      <c r="M409">
        <v>693</v>
      </c>
      <c r="N409">
        <v>44</v>
      </c>
      <c r="O409">
        <v>14</v>
      </c>
      <c r="P409">
        <v>7</v>
      </c>
    </row>
    <row r="410" spans="1:16" x14ac:dyDescent="0.2">
      <c r="A410" t="s">
        <v>341</v>
      </c>
      <c r="B410" t="s">
        <v>347</v>
      </c>
      <c r="C410" t="s">
        <v>703</v>
      </c>
      <c r="D410" t="s">
        <v>391</v>
      </c>
      <c r="E410">
        <v>107</v>
      </c>
      <c r="F410">
        <v>13</v>
      </c>
      <c r="G410">
        <v>77.14</v>
      </c>
      <c r="L410">
        <v>76</v>
      </c>
      <c r="M410">
        <v>26</v>
      </c>
      <c r="N410">
        <v>3</v>
      </c>
      <c r="O410">
        <v>2</v>
      </c>
    </row>
    <row r="411" spans="1:16" x14ac:dyDescent="0.2">
      <c r="A411" t="s">
        <v>341</v>
      </c>
      <c r="B411" t="s">
        <v>348</v>
      </c>
      <c r="C411" t="s">
        <v>703</v>
      </c>
      <c r="D411" t="s">
        <v>391</v>
      </c>
      <c r="E411">
        <v>1</v>
      </c>
      <c r="G411">
        <v>12</v>
      </c>
      <c r="L411">
        <v>1</v>
      </c>
    </row>
    <row r="412" spans="1:16" x14ac:dyDescent="0.2">
      <c r="A412" t="s">
        <v>341</v>
      </c>
      <c r="B412" t="s">
        <v>418</v>
      </c>
      <c r="C412" t="s">
        <v>703</v>
      </c>
      <c r="D412" t="s">
        <v>391</v>
      </c>
      <c r="E412">
        <v>930</v>
      </c>
      <c r="F412">
        <v>172</v>
      </c>
      <c r="G412">
        <v>81.64</v>
      </c>
      <c r="L412">
        <v>141</v>
      </c>
      <c r="M412">
        <v>719</v>
      </c>
      <c r="N412">
        <v>47</v>
      </c>
      <c r="O412">
        <v>16</v>
      </c>
      <c r="P412">
        <v>7</v>
      </c>
    </row>
    <row r="413" spans="1:16" x14ac:dyDescent="0.2">
      <c r="A413" t="s">
        <v>341</v>
      </c>
      <c r="B413" t="s">
        <v>346</v>
      </c>
      <c r="C413" t="s">
        <v>704</v>
      </c>
      <c r="D413" t="s">
        <v>391</v>
      </c>
      <c r="E413">
        <v>8374</v>
      </c>
      <c r="F413">
        <v>1927</v>
      </c>
      <c r="G413">
        <v>92.37</v>
      </c>
      <c r="L413">
        <v>642</v>
      </c>
      <c r="M413">
        <v>7029</v>
      </c>
      <c r="N413">
        <v>476</v>
      </c>
      <c r="O413">
        <v>174</v>
      </c>
      <c r="P413">
        <v>53</v>
      </c>
    </row>
    <row r="414" spans="1:16" x14ac:dyDescent="0.2">
      <c r="A414" t="s">
        <v>341</v>
      </c>
      <c r="B414" t="s">
        <v>347</v>
      </c>
      <c r="C414" t="s">
        <v>704</v>
      </c>
      <c r="D414" t="s">
        <v>391</v>
      </c>
      <c r="E414">
        <v>832</v>
      </c>
      <c r="F414">
        <v>105</v>
      </c>
      <c r="G414">
        <v>77.64</v>
      </c>
      <c r="L414">
        <v>582</v>
      </c>
      <c r="M414">
        <v>214</v>
      </c>
      <c r="N414">
        <v>9</v>
      </c>
      <c r="O414">
        <v>18</v>
      </c>
      <c r="P414">
        <v>9</v>
      </c>
    </row>
    <row r="415" spans="1:16" x14ac:dyDescent="0.2">
      <c r="A415" t="s">
        <v>341</v>
      </c>
      <c r="B415" t="s">
        <v>348</v>
      </c>
      <c r="C415" t="s">
        <v>704</v>
      </c>
      <c r="D415" t="s">
        <v>391</v>
      </c>
      <c r="E415">
        <v>11</v>
      </c>
      <c r="F415">
        <v>1</v>
      </c>
      <c r="G415">
        <v>40.18</v>
      </c>
      <c r="L415">
        <v>3</v>
      </c>
      <c r="M415">
        <v>8</v>
      </c>
    </row>
    <row r="416" spans="1:16" x14ac:dyDescent="0.2">
      <c r="A416" t="s">
        <v>341</v>
      </c>
      <c r="B416" t="s">
        <v>349</v>
      </c>
      <c r="C416" t="s">
        <v>704</v>
      </c>
      <c r="D416" t="s">
        <v>391</v>
      </c>
      <c r="E416">
        <v>3</v>
      </c>
      <c r="G416">
        <v>8</v>
      </c>
      <c r="M416">
        <v>2</v>
      </c>
      <c r="N416">
        <v>1</v>
      </c>
    </row>
    <row r="417" spans="1:16" x14ac:dyDescent="0.2">
      <c r="A417" t="s">
        <v>341</v>
      </c>
      <c r="B417" t="s">
        <v>418</v>
      </c>
      <c r="C417" t="s">
        <v>704</v>
      </c>
      <c r="D417" t="s">
        <v>391</v>
      </c>
      <c r="E417">
        <v>9220</v>
      </c>
      <c r="F417">
        <v>2033</v>
      </c>
      <c r="G417">
        <v>90.95</v>
      </c>
      <c r="L417">
        <v>1227</v>
      </c>
      <c r="M417">
        <v>7253</v>
      </c>
      <c r="N417">
        <v>486</v>
      </c>
      <c r="O417">
        <v>192</v>
      </c>
      <c r="P417">
        <v>62</v>
      </c>
    </row>
    <row r="418" spans="1:16" x14ac:dyDescent="0.2">
      <c r="A418" t="s">
        <v>341</v>
      </c>
      <c r="B418" t="s">
        <v>346</v>
      </c>
      <c r="C418" t="s">
        <v>706</v>
      </c>
      <c r="D418" t="s">
        <v>391</v>
      </c>
      <c r="E418">
        <v>8521</v>
      </c>
      <c r="F418">
        <v>1808</v>
      </c>
      <c r="G418">
        <v>87.08</v>
      </c>
      <c r="L418">
        <v>702</v>
      </c>
      <c r="M418">
        <v>7083</v>
      </c>
      <c r="N418">
        <v>493</v>
      </c>
      <c r="O418">
        <v>187</v>
      </c>
      <c r="P418">
        <v>56</v>
      </c>
    </row>
    <row r="419" spans="1:16" x14ac:dyDescent="0.2">
      <c r="A419" t="s">
        <v>341</v>
      </c>
      <c r="B419" t="s">
        <v>347</v>
      </c>
      <c r="C419" t="s">
        <v>706</v>
      </c>
      <c r="D419" t="s">
        <v>391</v>
      </c>
      <c r="E419">
        <v>867</v>
      </c>
      <c r="F419">
        <v>129</v>
      </c>
      <c r="G419">
        <v>82.59</v>
      </c>
      <c r="L419">
        <v>607</v>
      </c>
      <c r="M419">
        <v>221</v>
      </c>
      <c r="N419">
        <v>10</v>
      </c>
      <c r="O419">
        <v>22</v>
      </c>
      <c r="P419">
        <v>7</v>
      </c>
    </row>
    <row r="420" spans="1:16" x14ac:dyDescent="0.2">
      <c r="A420" t="s">
        <v>341</v>
      </c>
      <c r="B420" t="s">
        <v>348</v>
      </c>
      <c r="C420" t="s">
        <v>706</v>
      </c>
      <c r="D420" t="s">
        <v>391</v>
      </c>
      <c r="E420">
        <v>9</v>
      </c>
      <c r="F420">
        <v>4</v>
      </c>
      <c r="G420">
        <v>108.22</v>
      </c>
      <c r="M420">
        <v>6</v>
      </c>
      <c r="N420">
        <v>3</v>
      </c>
    </row>
    <row r="421" spans="1:16" x14ac:dyDescent="0.2">
      <c r="A421" t="s">
        <v>341</v>
      </c>
      <c r="B421" t="s">
        <v>418</v>
      </c>
      <c r="C421" t="s">
        <v>706</v>
      </c>
      <c r="D421" t="s">
        <v>391</v>
      </c>
      <c r="E421">
        <v>9397</v>
      </c>
      <c r="F421">
        <v>1941</v>
      </c>
      <c r="G421">
        <v>86.68</v>
      </c>
      <c r="L421">
        <v>1309</v>
      </c>
      <c r="M421">
        <v>7310</v>
      </c>
      <c r="N421">
        <v>506</v>
      </c>
      <c r="O421">
        <v>209</v>
      </c>
      <c r="P421">
        <v>63</v>
      </c>
    </row>
    <row r="422" spans="1:16" x14ac:dyDescent="0.2">
      <c r="A422" t="s">
        <v>341</v>
      </c>
      <c r="B422" t="s">
        <v>346</v>
      </c>
      <c r="C422" t="s">
        <v>711</v>
      </c>
      <c r="D422" t="s">
        <v>391</v>
      </c>
      <c r="E422">
        <v>7032</v>
      </c>
      <c r="F422">
        <v>1405</v>
      </c>
      <c r="G422">
        <v>85.25</v>
      </c>
      <c r="L422">
        <v>611</v>
      </c>
      <c r="M422">
        <v>5811</v>
      </c>
      <c r="N422">
        <v>421</v>
      </c>
      <c r="O422">
        <v>134</v>
      </c>
      <c r="P422">
        <v>54</v>
      </c>
    </row>
    <row r="423" spans="1:16" x14ac:dyDescent="0.2">
      <c r="A423" t="s">
        <v>341</v>
      </c>
      <c r="B423" t="s">
        <v>347</v>
      </c>
      <c r="C423" t="s">
        <v>711</v>
      </c>
      <c r="D423" t="s">
        <v>391</v>
      </c>
      <c r="E423">
        <v>636</v>
      </c>
      <c r="F423">
        <v>102</v>
      </c>
      <c r="G423">
        <v>82.36</v>
      </c>
      <c r="L423">
        <v>441</v>
      </c>
      <c r="M423">
        <v>162</v>
      </c>
      <c r="N423">
        <v>13</v>
      </c>
      <c r="O423">
        <v>15</v>
      </c>
      <c r="P423">
        <v>5</v>
      </c>
    </row>
    <row r="424" spans="1:16" x14ac:dyDescent="0.2">
      <c r="A424" t="s">
        <v>341</v>
      </c>
      <c r="B424" t="s">
        <v>348</v>
      </c>
      <c r="C424" t="s">
        <v>711</v>
      </c>
      <c r="D424" t="s">
        <v>391</v>
      </c>
      <c r="E424">
        <v>9</v>
      </c>
      <c r="F424">
        <v>3</v>
      </c>
      <c r="G424">
        <v>95.56</v>
      </c>
      <c r="L424">
        <v>2</v>
      </c>
      <c r="M424">
        <v>6</v>
      </c>
      <c r="O424">
        <v>1</v>
      </c>
    </row>
    <row r="425" spans="1:16" x14ac:dyDescent="0.2">
      <c r="A425" t="s">
        <v>341</v>
      </c>
      <c r="B425" t="s">
        <v>349</v>
      </c>
      <c r="C425" t="s">
        <v>711</v>
      </c>
      <c r="D425" t="s">
        <v>391</v>
      </c>
      <c r="E425">
        <v>4</v>
      </c>
      <c r="G425">
        <v>13.25</v>
      </c>
      <c r="M425">
        <v>4</v>
      </c>
    </row>
    <row r="426" spans="1:16" x14ac:dyDescent="0.2">
      <c r="A426" t="s">
        <v>341</v>
      </c>
      <c r="B426" t="s">
        <v>418</v>
      </c>
      <c r="C426" t="s">
        <v>711</v>
      </c>
      <c r="D426" t="s">
        <v>391</v>
      </c>
      <c r="E426">
        <v>7681</v>
      </c>
      <c r="F426">
        <v>1510</v>
      </c>
      <c r="G426">
        <v>84.98</v>
      </c>
      <c r="L426">
        <v>1054</v>
      </c>
      <c r="M426">
        <v>5983</v>
      </c>
      <c r="N426">
        <v>434</v>
      </c>
      <c r="O426">
        <v>150</v>
      </c>
      <c r="P426">
        <v>59</v>
      </c>
    </row>
    <row r="427" spans="1:16" x14ac:dyDescent="0.2">
      <c r="A427" t="s">
        <v>341</v>
      </c>
      <c r="B427" t="s">
        <v>346</v>
      </c>
      <c r="C427" t="s">
        <v>667</v>
      </c>
      <c r="D427" t="s">
        <v>391</v>
      </c>
      <c r="E427">
        <v>6751</v>
      </c>
      <c r="F427">
        <v>1570</v>
      </c>
      <c r="G427">
        <v>92.73</v>
      </c>
      <c r="L427">
        <v>498</v>
      </c>
      <c r="M427">
        <v>5701</v>
      </c>
      <c r="N427">
        <v>389</v>
      </c>
      <c r="O427">
        <v>127</v>
      </c>
      <c r="P427">
        <v>36</v>
      </c>
    </row>
    <row r="428" spans="1:16" x14ac:dyDescent="0.2">
      <c r="A428" t="s">
        <v>341</v>
      </c>
      <c r="B428" t="s">
        <v>347</v>
      </c>
      <c r="C428" t="s">
        <v>667</v>
      </c>
      <c r="D428" t="s">
        <v>391</v>
      </c>
      <c r="E428">
        <v>854</v>
      </c>
      <c r="F428">
        <v>141</v>
      </c>
      <c r="G428">
        <v>82.91</v>
      </c>
      <c r="L428">
        <v>578</v>
      </c>
      <c r="M428">
        <v>236</v>
      </c>
      <c r="N428">
        <v>23</v>
      </c>
      <c r="O428">
        <v>12</v>
      </c>
      <c r="P428">
        <v>5</v>
      </c>
    </row>
    <row r="429" spans="1:16" x14ac:dyDescent="0.2">
      <c r="A429" t="s">
        <v>341</v>
      </c>
      <c r="B429" t="s">
        <v>348</v>
      </c>
      <c r="C429" t="s">
        <v>667</v>
      </c>
      <c r="D429" t="s">
        <v>391</v>
      </c>
      <c r="E429">
        <v>9</v>
      </c>
      <c r="F429">
        <v>1</v>
      </c>
      <c r="G429">
        <v>58.33</v>
      </c>
      <c r="L429">
        <v>1</v>
      </c>
      <c r="M429">
        <v>7</v>
      </c>
      <c r="N429">
        <v>1</v>
      </c>
    </row>
    <row r="430" spans="1:16" x14ac:dyDescent="0.2">
      <c r="A430" t="s">
        <v>341</v>
      </c>
      <c r="B430" t="s">
        <v>349</v>
      </c>
      <c r="C430" t="s">
        <v>667</v>
      </c>
      <c r="D430" t="s">
        <v>391</v>
      </c>
      <c r="E430">
        <v>1</v>
      </c>
      <c r="G430">
        <v>38</v>
      </c>
      <c r="M430">
        <v>1</v>
      </c>
    </row>
    <row r="431" spans="1:16" x14ac:dyDescent="0.2">
      <c r="A431" t="s">
        <v>341</v>
      </c>
      <c r="B431" t="s">
        <v>418</v>
      </c>
      <c r="C431" t="s">
        <v>667</v>
      </c>
      <c r="D431" t="s">
        <v>391</v>
      </c>
      <c r="E431">
        <v>7615</v>
      </c>
      <c r="F431">
        <v>1712</v>
      </c>
      <c r="G431">
        <v>91.58</v>
      </c>
      <c r="L431">
        <v>1077</v>
      </c>
      <c r="M431">
        <v>5945</v>
      </c>
      <c r="N431">
        <v>413</v>
      </c>
      <c r="O431">
        <v>139</v>
      </c>
      <c r="P431">
        <v>41</v>
      </c>
    </row>
    <row r="432" spans="1:16" x14ac:dyDescent="0.2">
      <c r="A432" t="s">
        <v>341</v>
      </c>
      <c r="B432" t="s">
        <v>346</v>
      </c>
      <c r="C432" t="s">
        <v>648</v>
      </c>
      <c r="D432" t="s">
        <v>391</v>
      </c>
      <c r="E432">
        <v>469</v>
      </c>
      <c r="F432">
        <v>140</v>
      </c>
      <c r="G432">
        <v>116.33</v>
      </c>
      <c r="L432">
        <v>28</v>
      </c>
      <c r="M432">
        <v>401</v>
      </c>
      <c r="N432">
        <v>25</v>
      </c>
      <c r="O432">
        <v>9</v>
      </c>
      <c r="P432">
        <v>6</v>
      </c>
    </row>
    <row r="433" spans="1:16" x14ac:dyDescent="0.2">
      <c r="A433" t="s">
        <v>341</v>
      </c>
      <c r="B433" t="s">
        <v>347</v>
      </c>
      <c r="C433" t="s">
        <v>648</v>
      </c>
      <c r="D433" t="s">
        <v>391</v>
      </c>
      <c r="E433">
        <v>46</v>
      </c>
      <c r="F433">
        <v>2</v>
      </c>
      <c r="G433">
        <v>66.150000000000006</v>
      </c>
      <c r="L433">
        <v>33</v>
      </c>
      <c r="M433">
        <v>11</v>
      </c>
      <c r="O433">
        <v>2</v>
      </c>
    </row>
    <row r="434" spans="1:16" x14ac:dyDescent="0.2">
      <c r="A434" t="s">
        <v>341</v>
      </c>
      <c r="B434" t="s">
        <v>348</v>
      </c>
      <c r="C434" t="s">
        <v>648</v>
      </c>
      <c r="D434" t="s">
        <v>391</v>
      </c>
      <c r="E434">
        <v>2</v>
      </c>
      <c r="G434">
        <v>41.5</v>
      </c>
      <c r="M434">
        <v>2</v>
      </c>
    </row>
    <row r="435" spans="1:16" x14ac:dyDescent="0.2">
      <c r="A435" t="s">
        <v>341</v>
      </c>
      <c r="B435" t="s">
        <v>349</v>
      </c>
      <c r="C435" t="s">
        <v>648</v>
      </c>
      <c r="D435" t="s">
        <v>391</v>
      </c>
      <c r="E435">
        <v>1</v>
      </c>
      <c r="G435">
        <v>97</v>
      </c>
      <c r="M435">
        <v>1</v>
      </c>
    </row>
    <row r="436" spans="1:16" x14ac:dyDescent="0.2">
      <c r="A436" t="s">
        <v>341</v>
      </c>
      <c r="B436" t="s">
        <v>418</v>
      </c>
      <c r="C436" t="s">
        <v>648</v>
      </c>
      <c r="D436" t="s">
        <v>391</v>
      </c>
      <c r="E436">
        <v>518</v>
      </c>
      <c r="F436">
        <v>142</v>
      </c>
      <c r="G436">
        <v>111.55</v>
      </c>
      <c r="L436">
        <v>61</v>
      </c>
      <c r="M436">
        <v>415</v>
      </c>
      <c r="N436">
        <v>25</v>
      </c>
      <c r="O436">
        <v>11</v>
      </c>
      <c r="P436">
        <v>6</v>
      </c>
    </row>
    <row r="437" spans="1:16" x14ac:dyDescent="0.2">
      <c r="A437" t="s">
        <v>341</v>
      </c>
      <c r="B437" t="s">
        <v>346</v>
      </c>
      <c r="C437" t="s">
        <v>672</v>
      </c>
      <c r="D437" t="s">
        <v>391</v>
      </c>
      <c r="E437">
        <v>2132</v>
      </c>
      <c r="F437">
        <v>559</v>
      </c>
      <c r="G437">
        <v>96.97</v>
      </c>
      <c r="L437">
        <v>136</v>
      </c>
      <c r="M437">
        <v>1811</v>
      </c>
      <c r="N437">
        <v>141</v>
      </c>
      <c r="O437">
        <v>26</v>
      </c>
      <c r="P437">
        <v>18</v>
      </c>
    </row>
    <row r="438" spans="1:16" x14ac:dyDescent="0.2">
      <c r="A438" t="s">
        <v>341</v>
      </c>
      <c r="B438" t="s">
        <v>347</v>
      </c>
      <c r="C438" t="s">
        <v>672</v>
      </c>
      <c r="D438" t="s">
        <v>391</v>
      </c>
      <c r="E438">
        <v>84</v>
      </c>
      <c r="F438">
        <v>8</v>
      </c>
      <c r="G438">
        <v>76.7</v>
      </c>
      <c r="L438">
        <v>60</v>
      </c>
      <c r="M438">
        <v>22</v>
      </c>
      <c r="O438">
        <v>1</v>
      </c>
      <c r="P438">
        <v>1</v>
      </c>
    </row>
    <row r="439" spans="1:16" x14ac:dyDescent="0.2">
      <c r="A439" t="s">
        <v>341</v>
      </c>
      <c r="B439" t="s">
        <v>348</v>
      </c>
      <c r="C439" t="s">
        <v>672</v>
      </c>
      <c r="D439" t="s">
        <v>391</v>
      </c>
      <c r="E439">
        <v>3</v>
      </c>
      <c r="G439">
        <v>30.33</v>
      </c>
      <c r="L439">
        <v>1</v>
      </c>
      <c r="M439">
        <v>1</v>
      </c>
      <c r="N439">
        <v>1</v>
      </c>
    </row>
    <row r="440" spans="1:16" x14ac:dyDescent="0.2">
      <c r="A440" t="s">
        <v>341</v>
      </c>
      <c r="B440" t="s">
        <v>418</v>
      </c>
      <c r="C440" t="s">
        <v>672</v>
      </c>
      <c r="D440" t="s">
        <v>391</v>
      </c>
      <c r="E440">
        <v>2219</v>
      </c>
      <c r="F440">
        <v>567</v>
      </c>
      <c r="G440">
        <v>96.11</v>
      </c>
      <c r="L440">
        <v>197</v>
      </c>
      <c r="M440">
        <v>1834</v>
      </c>
      <c r="N440">
        <v>142</v>
      </c>
      <c r="O440">
        <v>27</v>
      </c>
      <c r="P440">
        <v>19</v>
      </c>
    </row>
    <row r="441" spans="1:16" x14ac:dyDescent="0.2">
      <c r="A441" t="s">
        <v>341</v>
      </c>
      <c r="B441" t="s">
        <v>346</v>
      </c>
      <c r="C441" t="s">
        <v>678</v>
      </c>
      <c r="D441" t="s">
        <v>391</v>
      </c>
      <c r="E441">
        <v>3941</v>
      </c>
      <c r="F441">
        <v>888</v>
      </c>
      <c r="G441">
        <v>91.07</v>
      </c>
      <c r="L441">
        <v>301</v>
      </c>
      <c r="M441">
        <v>3287</v>
      </c>
      <c r="N441">
        <v>235</v>
      </c>
      <c r="O441">
        <v>93</v>
      </c>
      <c r="P441">
        <v>25</v>
      </c>
    </row>
    <row r="442" spans="1:16" x14ac:dyDescent="0.2">
      <c r="A442" t="s">
        <v>341</v>
      </c>
      <c r="B442" t="s">
        <v>347</v>
      </c>
      <c r="C442" t="s">
        <v>678</v>
      </c>
      <c r="D442" t="s">
        <v>391</v>
      </c>
      <c r="E442">
        <v>444</v>
      </c>
      <c r="F442">
        <v>62</v>
      </c>
      <c r="G442">
        <v>81.44</v>
      </c>
      <c r="L442">
        <v>312</v>
      </c>
      <c r="M442">
        <v>108</v>
      </c>
      <c r="N442">
        <v>7</v>
      </c>
      <c r="O442">
        <v>16</v>
      </c>
      <c r="P442">
        <v>1</v>
      </c>
    </row>
    <row r="443" spans="1:16" x14ac:dyDescent="0.2">
      <c r="A443" t="s">
        <v>341</v>
      </c>
      <c r="B443" t="s">
        <v>348</v>
      </c>
      <c r="C443" t="s">
        <v>678</v>
      </c>
      <c r="D443" t="s">
        <v>391</v>
      </c>
      <c r="E443">
        <v>15</v>
      </c>
      <c r="F443">
        <v>3</v>
      </c>
      <c r="G443">
        <v>73.069999999999993</v>
      </c>
      <c r="L443">
        <v>2</v>
      </c>
      <c r="M443">
        <v>11</v>
      </c>
      <c r="N443">
        <v>2</v>
      </c>
    </row>
    <row r="444" spans="1:16" x14ac:dyDescent="0.2">
      <c r="A444" t="s">
        <v>341</v>
      </c>
      <c r="B444" t="s">
        <v>349</v>
      </c>
      <c r="C444" t="s">
        <v>678</v>
      </c>
      <c r="D444" t="s">
        <v>391</v>
      </c>
      <c r="E444">
        <v>1</v>
      </c>
      <c r="G444">
        <v>7</v>
      </c>
      <c r="M444">
        <v>1</v>
      </c>
    </row>
    <row r="445" spans="1:16" x14ac:dyDescent="0.2">
      <c r="A445" t="s">
        <v>341</v>
      </c>
      <c r="B445" t="s">
        <v>418</v>
      </c>
      <c r="C445" t="s">
        <v>678</v>
      </c>
      <c r="D445" t="s">
        <v>391</v>
      </c>
      <c r="E445">
        <v>4401</v>
      </c>
      <c r="F445">
        <v>953</v>
      </c>
      <c r="G445">
        <v>90.02</v>
      </c>
      <c r="L445">
        <v>615</v>
      </c>
      <c r="M445">
        <v>3407</v>
      </c>
      <c r="N445">
        <v>244</v>
      </c>
      <c r="O445">
        <v>109</v>
      </c>
      <c r="P445">
        <v>26</v>
      </c>
    </row>
    <row r="446" spans="1:16" x14ac:dyDescent="0.2">
      <c r="A446" t="s">
        <v>341</v>
      </c>
      <c r="B446" t="s">
        <v>346</v>
      </c>
      <c r="C446" t="s">
        <v>681</v>
      </c>
      <c r="D446" t="s">
        <v>391</v>
      </c>
      <c r="E446">
        <v>6217</v>
      </c>
      <c r="F446">
        <v>1591</v>
      </c>
      <c r="G446">
        <v>97.6</v>
      </c>
      <c r="L446">
        <v>430</v>
      </c>
      <c r="M446">
        <v>5211</v>
      </c>
      <c r="N446">
        <v>419</v>
      </c>
      <c r="O446">
        <v>120</v>
      </c>
      <c r="P446">
        <v>36</v>
      </c>
    </row>
    <row r="447" spans="1:16" x14ac:dyDescent="0.2">
      <c r="A447" t="s">
        <v>341</v>
      </c>
      <c r="B447" t="s">
        <v>347</v>
      </c>
      <c r="C447" t="s">
        <v>681</v>
      </c>
      <c r="D447" t="s">
        <v>391</v>
      </c>
      <c r="E447">
        <v>519</v>
      </c>
      <c r="F447">
        <v>77</v>
      </c>
      <c r="G447">
        <v>76.05</v>
      </c>
      <c r="L447">
        <v>358</v>
      </c>
      <c r="M447">
        <v>137</v>
      </c>
      <c r="N447">
        <v>10</v>
      </c>
      <c r="O447">
        <v>10</v>
      </c>
      <c r="P447">
        <v>3</v>
      </c>
    </row>
    <row r="448" spans="1:16" x14ac:dyDescent="0.2">
      <c r="A448" t="s">
        <v>341</v>
      </c>
      <c r="B448" t="s">
        <v>348</v>
      </c>
      <c r="C448" t="s">
        <v>681</v>
      </c>
      <c r="D448" t="s">
        <v>391</v>
      </c>
      <c r="E448">
        <v>18</v>
      </c>
      <c r="F448">
        <v>1</v>
      </c>
      <c r="G448">
        <v>77.28</v>
      </c>
      <c r="L448">
        <v>2</v>
      </c>
      <c r="M448">
        <v>14</v>
      </c>
      <c r="N448">
        <v>2</v>
      </c>
    </row>
    <row r="449" spans="1:16" x14ac:dyDescent="0.2">
      <c r="A449" t="s">
        <v>341</v>
      </c>
      <c r="B449" t="s">
        <v>349</v>
      </c>
      <c r="C449" t="s">
        <v>681</v>
      </c>
      <c r="D449" t="s">
        <v>391</v>
      </c>
      <c r="E449">
        <v>5</v>
      </c>
      <c r="G449">
        <v>33</v>
      </c>
      <c r="M449">
        <v>5</v>
      </c>
    </row>
    <row r="450" spans="1:16" x14ac:dyDescent="0.2">
      <c r="A450" t="s">
        <v>341</v>
      </c>
      <c r="B450" t="s">
        <v>418</v>
      </c>
      <c r="C450" t="s">
        <v>681</v>
      </c>
      <c r="D450" t="s">
        <v>391</v>
      </c>
      <c r="E450">
        <v>6759</v>
      </c>
      <c r="F450">
        <v>1669</v>
      </c>
      <c r="G450">
        <v>95.84</v>
      </c>
      <c r="L450">
        <v>790</v>
      </c>
      <c r="M450">
        <v>5367</v>
      </c>
      <c r="N450">
        <v>431</v>
      </c>
      <c r="O450">
        <v>130</v>
      </c>
      <c r="P450">
        <v>39</v>
      </c>
    </row>
    <row r="451" spans="1:16" x14ac:dyDescent="0.2">
      <c r="A451" t="s">
        <v>341</v>
      </c>
      <c r="B451" t="s">
        <v>346</v>
      </c>
      <c r="C451" t="s">
        <v>685</v>
      </c>
      <c r="D451" t="s">
        <v>391</v>
      </c>
      <c r="E451">
        <v>5599</v>
      </c>
      <c r="F451">
        <v>1162</v>
      </c>
      <c r="G451">
        <v>90.72</v>
      </c>
      <c r="L451">
        <v>413</v>
      </c>
      <c r="M451">
        <v>4721</v>
      </c>
      <c r="N451">
        <v>318</v>
      </c>
      <c r="O451">
        <v>105</v>
      </c>
      <c r="P451">
        <v>42</v>
      </c>
    </row>
    <row r="452" spans="1:16" x14ac:dyDescent="0.2">
      <c r="A452" t="s">
        <v>341</v>
      </c>
      <c r="B452" t="s">
        <v>347</v>
      </c>
      <c r="C452" t="s">
        <v>685</v>
      </c>
      <c r="D452" t="s">
        <v>391</v>
      </c>
      <c r="E452">
        <v>738</v>
      </c>
      <c r="F452">
        <v>103</v>
      </c>
      <c r="G452">
        <v>84.03</v>
      </c>
      <c r="L452">
        <v>511</v>
      </c>
      <c r="M452">
        <v>194</v>
      </c>
      <c r="N452">
        <v>8</v>
      </c>
      <c r="O452">
        <v>18</v>
      </c>
      <c r="P452">
        <v>7</v>
      </c>
    </row>
    <row r="453" spans="1:16" x14ac:dyDescent="0.2">
      <c r="A453" t="s">
        <v>341</v>
      </c>
      <c r="B453" t="s">
        <v>348</v>
      </c>
      <c r="C453" t="s">
        <v>685</v>
      </c>
      <c r="D453" t="s">
        <v>391</v>
      </c>
      <c r="E453">
        <v>13</v>
      </c>
      <c r="F453">
        <v>2</v>
      </c>
      <c r="G453">
        <v>83.15</v>
      </c>
      <c r="M453">
        <v>13</v>
      </c>
    </row>
    <row r="454" spans="1:16" x14ac:dyDescent="0.2">
      <c r="A454" t="s">
        <v>341</v>
      </c>
      <c r="B454" t="s">
        <v>349</v>
      </c>
      <c r="C454" t="s">
        <v>685</v>
      </c>
      <c r="D454" t="s">
        <v>391</v>
      </c>
      <c r="E454">
        <v>2</v>
      </c>
      <c r="G454">
        <v>28.5</v>
      </c>
      <c r="M454">
        <v>2</v>
      </c>
    </row>
    <row r="455" spans="1:16" x14ac:dyDescent="0.2">
      <c r="A455" t="s">
        <v>341</v>
      </c>
      <c r="B455" t="s">
        <v>418</v>
      </c>
      <c r="C455" t="s">
        <v>685</v>
      </c>
      <c r="D455" t="s">
        <v>391</v>
      </c>
      <c r="E455">
        <v>6352</v>
      </c>
      <c r="F455">
        <v>1267</v>
      </c>
      <c r="G455">
        <v>89.9</v>
      </c>
      <c r="L455">
        <v>924</v>
      </c>
      <c r="M455">
        <v>4930</v>
      </c>
      <c r="N455">
        <v>326</v>
      </c>
      <c r="O455">
        <v>123</v>
      </c>
      <c r="P455">
        <v>49</v>
      </c>
    </row>
    <row r="456" spans="1:16" x14ac:dyDescent="0.2">
      <c r="A456" t="s">
        <v>341</v>
      </c>
      <c r="B456" t="s">
        <v>346</v>
      </c>
      <c r="C456" t="s">
        <v>686</v>
      </c>
      <c r="D456" t="s">
        <v>391</v>
      </c>
      <c r="E456">
        <v>3965</v>
      </c>
      <c r="F456">
        <v>1169</v>
      </c>
      <c r="G456">
        <v>110.08</v>
      </c>
      <c r="L456">
        <v>280</v>
      </c>
      <c r="M456">
        <v>3341</v>
      </c>
      <c r="N456">
        <v>246</v>
      </c>
      <c r="O456">
        <v>72</v>
      </c>
      <c r="P456">
        <v>26</v>
      </c>
    </row>
    <row r="457" spans="1:16" x14ac:dyDescent="0.2">
      <c r="A457" t="s">
        <v>341</v>
      </c>
      <c r="B457" t="s">
        <v>347</v>
      </c>
      <c r="C457" t="s">
        <v>686</v>
      </c>
      <c r="D457" t="s">
        <v>391</v>
      </c>
      <c r="E457">
        <v>394</v>
      </c>
      <c r="F457">
        <v>56</v>
      </c>
      <c r="G457">
        <v>85.24</v>
      </c>
      <c r="L457">
        <v>251</v>
      </c>
      <c r="M457">
        <v>123</v>
      </c>
      <c r="N457">
        <v>14</v>
      </c>
      <c r="O457">
        <v>4</v>
      </c>
      <c r="P457">
        <v>2</v>
      </c>
    </row>
    <row r="458" spans="1:16" x14ac:dyDescent="0.2">
      <c r="A458" t="s">
        <v>341</v>
      </c>
      <c r="B458" t="s">
        <v>348</v>
      </c>
      <c r="C458" t="s">
        <v>686</v>
      </c>
      <c r="D458" t="s">
        <v>391</v>
      </c>
      <c r="E458">
        <v>6</v>
      </c>
      <c r="F458">
        <v>1</v>
      </c>
      <c r="G458">
        <v>76.17</v>
      </c>
      <c r="L458">
        <v>2</v>
      </c>
      <c r="M458">
        <v>4</v>
      </c>
    </row>
    <row r="459" spans="1:16" x14ac:dyDescent="0.2">
      <c r="A459" t="s">
        <v>341</v>
      </c>
      <c r="B459" t="s">
        <v>349</v>
      </c>
      <c r="C459" t="s">
        <v>686</v>
      </c>
      <c r="D459" t="s">
        <v>391</v>
      </c>
      <c r="E459">
        <v>1</v>
      </c>
      <c r="G459">
        <v>69</v>
      </c>
      <c r="M459">
        <v>1</v>
      </c>
    </row>
    <row r="460" spans="1:16" x14ac:dyDescent="0.2">
      <c r="A460" t="s">
        <v>341</v>
      </c>
      <c r="B460" t="s">
        <v>418</v>
      </c>
      <c r="C460" t="s">
        <v>686</v>
      </c>
      <c r="D460" t="s">
        <v>391</v>
      </c>
      <c r="E460">
        <v>4366</v>
      </c>
      <c r="F460">
        <v>1226</v>
      </c>
      <c r="G460">
        <v>107.78</v>
      </c>
      <c r="L460">
        <v>533</v>
      </c>
      <c r="M460">
        <v>3469</v>
      </c>
      <c r="N460">
        <v>260</v>
      </c>
      <c r="O460">
        <v>76</v>
      </c>
      <c r="P460">
        <v>28</v>
      </c>
    </row>
    <row r="461" spans="1:16" x14ac:dyDescent="0.2">
      <c r="A461" t="s">
        <v>341</v>
      </c>
      <c r="B461" t="s">
        <v>346</v>
      </c>
      <c r="C461" t="s">
        <v>689</v>
      </c>
      <c r="D461" t="s">
        <v>391</v>
      </c>
      <c r="E461">
        <v>790</v>
      </c>
      <c r="F461">
        <v>148</v>
      </c>
      <c r="G461">
        <v>82.42</v>
      </c>
      <c r="L461">
        <v>50</v>
      </c>
      <c r="M461">
        <v>684</v>
      </c>
      <c r="N461">
        <v>36</v>
      </c>
      <c r="O461">
        <v>14</v>
      </c>
      <c r="P461">
        <v>6</v>
      </c>
    </row>
    <row r="462" spans="1:16" x14ac:dyDescent="0.2">
      <c r="A462" t="s">
        <v>341</v>
      </c>
      <c r="B462" t="s">
        <v>347</v>
      </c>
      <c r="C462" t="s">
        <v>689</v>
      </c>
      <c r="D462" t="s">
        <v>391</v>
      </c>
      <c r="E462">
        <v>43</v>
      </c>
      <c r="F462">
        <v>7</v>
      </c>
      <c r="G462">
        <v>78.63</v>
      </c>
      <c r="L462">
        <v>33</v>
      </c>
      <c r="M462">
        <v>10</v>
      </c>
    </row>
    <row r="463" spans="1:16" x14ac:dyDescent="0.2">
      <c r="A463" t="s">
        <v>341</v>
      </c>
      <c r="B463" t="s">
        <v>348</v>
      </c>
      <c r="C463" t="s">
        <v>689</v>
      </c>
      <c r="D463" t="s">
        <v>391</v>
      </c>
      <c r="E463">
        <v>3</v>
      </c>
      <c r="G463">
        <v>37.33</v>
      </c>
      <c r="M463">
        <v>3</v>
      </c>
    </row>
    <row r="464" spans="1:16" x14ac:dyDescent="0.2">
      <c r="A464" t="s">
        <v>341</v>
      </c>
      <c r="B464" t="s">
        <v>349</v>
      </c>
      <c r="C464" t="s">
        <v>689</v>
      </c>
      <c r="D464" t="s">
        <v>391</v>
      </c>
      <c r="E464">
        <v>1</v>
      </c>
      <c r="G464">
        <v>4</v>
      </c>
      <c r="M464">
        <v>1</v>
      </c>
    </row>
    <row r="465" spans="1:16" x14ac:dyDescent="0.2">
      <c r="A465" t="s">
        <v>341</v>
      </c>
      <c r="B465" t="s">
        <v>418</v>
      </c>
      <c r="C465" t="s">
        <v>689</v>
      </c>
      <c r="D465" t="s">
        <v>391</v>
      </c>
      <c r="E465">
        <v>837</v>
      </c>
      <c r="F465">
        <v>155</v>
      </c>
      <c r="G465">
        <v>81.97</v>
      </c>
      <c r="L465">
        <v>83</v>
      </c>
      <c r="M465">
        <v>698</v>
      </c>
      <c r="N465">
        <v>36</v>
      </c>
      <c r="O465">
        <v>14</v>
      </c>
      <c r="P465">
        <v>6</v>
      </c>
    </row>
    <row r="466" spans="1:16" x14ac:dyDescent="0.2">
      <c r="A466" t="s">
        <v>341</v>
      </c>
      <c r="B466" t="s">
        <v>346</v>
      </c>
      <c r="C466" t="s">
        <v>695</v>
      </c>
      <c r="D466" t="s">
        <v>391</v>
      </c>
      <c r="E466">
        <v>8453</v>
      </c>
      <c r="F466">
        <v>1887</v>
      </c>
      <c r="G466">
        <v>91.42</v>
      </c>
      <c r="L466">
        <v>561</v>
      </c>
      <c r="M466">
        <v>7231</v>
      </c>
      <c r="N466">
        <v>463</v>
      </c>
      <c r="O466">
        <v>153</v>
      </c>
      <c r="P466">
        <v>45</v>
      </c>
    </row>
    <row r="467" spans="1:16" x14ac:dyDescent="0.2">
      <c r="A467" t="s">
        <v>341</v>
      </c>
      <c r="B467" t="s">
        <v>347</v>
      </c>
      <c r="C467" t="s">
        <v>695</v>
      </c>
      <c r="D467" t="s">
        <v>391</v>
      </c>
      <c r="E467">
        <v>1335</v>
      </c>
      <c r="F467">
        <v>182</v>
      </c>
      <c r="G467">
        <v>78.23</v>
      </c>
      <c r="L467">
        <v>947</v>
      </c>
      <c r="M467">
        <v>337</v>
      </c>
      <c r="N467">
        <v>16</v>
      </c>
      <c r="O467">
        <v>27</v>
      </c>
      <c r="P467">
        <v>8</v>
      </c>
    </row>
    <row r="468" spans="1:16" x14ac:dyDescent="0.2">
      <c r="A468" t="s">
        <v>341</v>
      </c>
      <c r="B468" t="s">
        <v>348</v>
      </c>
      <c r="C468" t="s">
        <v>695</v>
      </c>
      <c r="D468" t="s">
        <v>391</v>
      </c>
      <c r="E468">
        <v>12</v>
      </c>
      <c r="F468">
        <v>3</v>
      </c>
      <c r="G468">
        <v>91.92</v>
      </c>
      <c r="M468">
        <v>12</v>
      </c>
    </row>
    <row r="469" spans="1:16" x14ac:dyDescent="0.2">
      <c r="A469" t="s">
        <v>341</v>
      </c>
      <c r="B469" t="s">
        <v>349</v>
      </c>
      <c r="C469" t="s">
        <v>695</v>
      </c>
      <c r="D469" t="s">
        <v>391</v>
      </c>
      <c r="E469">
        <v>4</v>
      </c>
      <c r="G469">
        <v>13</v>
      </c>
      <c r="M469">
        <v>4</v>
      </c>
    </row>
    <row r="470" spans="1:16" x14ac:dyDescent="0.2">
      <c r="A470" t="s">
        <v>341</v>
      </c>
      <c r="B470" t="s">
        <v>418</v>
      </c>
      <c r="C470" t="s">
        <v>695</v>
      </c>
      <c r="D470" t="s">
        <v>391</v>
      </c>
      <c r="E470">
        <v>9804</v>
      </c>
      <c r="F470">
        <v>2072</v>
      </c>
      <c r="G470">
        <v>89.59</v>
      </c>
      <c r="L470">
        <v>1508</v>
      </c>
      <c r="M470">
        <v>7584</v>
      </c>
      <c r="N470">
        <v>479</v>
      </c>
      <c r="O470">
        <v>180</v>
      </c>
      <c r="P470">
        <v>53</v>
      </c>
    </row>
    <row r="471" spans="1:16" x14ac:dyDescent="0.2">
      <c r="A471" t="s">
        <v>341</v>
      </c>
      <c r="B471" t="s">
        <v>346</v>
      </c>
      <c r="C471" t="s">
        <v>699</v>
      </c>
      <c r="D471" t="s">
        <v>391</v>
      </c>
      <c r="E471">
        <v>3339</v>
      </c>
      <c r="F471">
        <v>1148</v>
      </c>
      <c r="G471">
        <v>117.37</v>
      </c>
      <c r="L471">
        <v>182</v>
      </c>
      <c r="M471">
        <v>2604</v>
      </c>
      <c r="N471">
        <v>517</v>
      </c>
      <c r="O471">
        <v>21</v>
      </c>
      <c r="P471">
        <v>15</v>
      </c>
    </row>
    <row r="472" spans="1:16" x14ac:dyDescent="0.2">
      <c r="A472" t="s">
        <v>341</v>
      </c>
      <c r="B472" t="s">
        <v>347</v>
      </c>
      <c r="C472" t="s">
        <v>699</v>
      </c>
      <c r="D472" t="s">
        <v>391</v>
      </c>
      <c r="E472">
        <v>228</v>
      </c>
      <c r="F472">
        <v>46</v>
      </c>
      <c r="G472">
        <v>94.53</v>
      </c>
      <c r="L472">
        <v>122</v>
      </c>
      <c r="M472">
        <v>96</v>
      </c>
      <c r="N472">
        <v>7</v>
      </c>
      <c r="O472">
        <v>2</v>
      </c>
      <c r="P472">
        <v>1</v>
      </c>
    </row>
    <row r="473" spans="1:16" x14ac:dyDescent="0.2">
      <c r="A473" t="s">
        <v>341</v>
      </c>
      <c r="B473" t="s">
        <v>348</v>
      </c>
      <c r="C473" t="s">
        <v>699</v>
      </c>
      <c r="D473" t="s">
        <v>391</v>
      </c>
      <c r="E473">
        <v>6</v>
      </c>
      <c r="G473">
        <v>36.67</v>
      </c>
      <c r="M473">
        <v>5</v>
      </c>
      <c r="N473">
        <v>1</v>
      </c>
    </row>
    <row r="474" spans="1:16" x14ac:dyDescent="0.2">
      <c r="A474" t="s">
        <v>341</v>
      </c>
      <c r="B474" t="s">
        <v>349</v>
      </c>
      <c r="C474" t="s">
        <v>699</v>
      </c>
      <c r="D474" t="s">
        <v>391</v>
      </c>
      <c r="E474">
        <v>1</v>
      </c>
      <c r="F474">
        <v>1</v>
      </c>
      <c r="G474">
        <v>132</v>
      </c>
      <c r="M474">
        <v>1</v>
      </c>
    </row>
    <row r="475" spans="1:16" x14ac:dyDescent="0.2">
      <c r="A475" t="s">
        <v>341</v>
      </c>
      <c r="B475" t="s">
        <v>418</v>
      </c>
      <c r="C475" t="s">
        <v>699</v>
      </c>
      <c r="D475" t="s">
        <v>391</v>
      </c>
      <c r="E475">
        <v>3574</v>
      </c>
      <c r="F475">
        <v>1195</v>
      </c>
      <c r="G475">
        <v>115.79</v>
      </c>
      <c r="L475">
        <v>304</v>
      </c>
      <c r="M475">
        <v>2706</v>
      </c>
      <c r="N475">
        <v>525</v>
      </c>
      <c r="O475">
        <v>23</v>
      </c>
      <c r="P475">
        <v>16</v>
      </c>
    </row>
    <row r="476" spans="1:16" x14ac:dyDescent="0.2">
      <c r="A476" t="s">
        <v>341</v>
      </c>
      <c r="B476" t="s">
        <v>346</v>
      </c>
      <c r="C476" t="s">
        <v>705</v>
      </c>
      <c r="D476" t="s">
        <v>391</v>
      </c>
      <c r="E476">
        <v>1044</v>
      </c>
      <c r="F476">
        <v>193</v>
      </c>
      <c r="G476">
        <v>83.68</v>
      </c>
      <c r="L476">
        <v>92</v>
      </c>
      <c r="M476">
        <v>861</v>
      </c>
      <c r="N476">
        <v>56</v>
      </c>
      <c r="O476">
        <v>22</v>
      </c>
      <c r="P476">
        <v>13</v>
      </c>
    </row>
    <row r="477" spans="1:16" x14ac:dyDescent="0.2">
      <c r="A477" t="s">
        <v>341</v>
      </c>
      <c r="B477" t="s">
        <v>347</v>
      </c>
      <c r="C477" t="s">
        <v>705</v>
      </c>
      <c r="D477" t="s">
        <v>391</v>
      </c>
      <c r="E477">
        <v>71</v>
      </c>
      <c r="F477">
        <v>11</v>
      </c>
      <c r="G477">
        <v>74.2</v>
      </c>
      <c r="L477">
        <v>51</v>
      </c>
      <c r="M477">
        <v>17</v>
      </c>
      <c r="O477">
        <v>1</v>
      </c>
      <c r="P477">
        <v>2</v>
      </c>
    </row>
    <row r="478" spans="1:16" x14ac:dyDescent="0.2">
      <c r="A478" t="s">
        <v>341</v>
      </c>
      <c r="B478" t="s">
        <v>418</v>
      </c>
      <c r="C478" t="s">
        <v>705</v>
      </c>
      <c r="D478" t="s">
        <v>391</v>
      </c>
      <c r="E478">
        <v>1115</v>
      </c>
      <c r="F478">
        <v>204</v>
      </c>
      <c r="G478">
        <v>83.08</v>
      </c>
      <c r="L478">
        <v>143</v>
      </c>
      <c r="M478">
        <v>878</v>
      </c>
      <c r="N478">
        <v>56</v>
      </c>
      <c r="O478">
        <v>23</v>
      </c>
      <c r="P478">
        <v>15</v>
      </c>
    </row>
    <row r="479" spans="1:16" x14ac:dyDescent="0.2">
      <c r="A479" t="s">
        <v>341</v>
      </c>
      <c r="B479" t="s">
        <v>346</v>
      </c>
      <c r="C479" t="s">
        <v>708</v>
      </c>
      <c r="D479" t="s">
        <v>391</v>
      </c>
      <c r="E479">
        <v>1911</v>
      </c>
      <c r="F479">
        <v>355</v>
      </c>
      <c r="G479">
        <v>83.4</v>
      </c>
      <c r="L479">
        <v>186</v>
      </c>
      <c r="M479">
        <v>1577</v>
      </c>
      <c r="N479">
        <v>112</v>
      </c>
      <c r="O479">
        <v>26</v>
      </c>
      <c r="P479">
        <v>10</v>
      </c>
    </row>
    <row r="480" spans="1:16" x14ac:dyDescent="0.2">
      <c r="A480" t="s">
        <v>341</v>
      </c>
      <c r="B480" t="s">
        <v>347</v>
      </c>
      <c r="C480" t="s">
        <v>708</v>
      </c>
      <c r="D480" t="s">
        <v>391</v>
      </c>
      <c r="E480">
        <v>230</v>
      </c>
      <c r="F480">
        <v>36</v>
      </c>
      <c r="G480">
        <v>83.12</v>
      </c>
      <c r="L480">
        <v>154</v>
      </c>
      <c r="M480">
        <v>62</v>
      </c>
      <c r="N480">
        <v>5</v>
      </c>
      <c r="O480">
        <v>7</v>
      </c>
      <c r="P480">
        <v>2</v>
      </c>
    </row>
    <row r="481" spans="1:16" x14ac:dyDescent="0.2">
      <c r="A481" t="s">
        <v>341</v>
      </c>
      <c r="B481" t="s">
        <v>348</v>
      </c>
      <c r="C481" t="s">
        <v>708</v>
      </c>
      <c r="D481" t="s">
        <v>391</v>
      </c>
      <c r="E481">
        <v>1</v>
      </c>
      <c r="G481">
        <v>82</v>
      </c>
      <c r="M481">
        <v>1</v>
      </c>
    </row>
    <row r="482" spans="1:16" x14ac:dyDescent="0.2">
      <c r="A482" t="s">
        <v>341</v>
      </c>
      <c r="B482" t="s">
        <v>418</v>
      </c>
      <c r="C482" t="s">
        <v>708</v>
      </c>
      <c r="D482" t="s">
        <v>391</v>
      </c>
      <c r="E482">
        <v>2142</v>
      </c>
      <c r="F482">
        <v>391</v>
      </c>
      <c r="G482">
        <v>83.37</v>
      </c>
      <c r="L482">
        <v>340</v>
      </c>
      <c r="M482">
        <v>1640</v>
      </c>
      <c r="N482">
        <v>117</v>
      </c>
      <c r="O482">
        <v>33</v>
      </c>
      <c r="P482">
        <v>12</v>
      </c>
    </row>
    <row r="483" spans="1:16" x14ac:dyDescent="0.2">
      <c r="A483" t="s">
        <v>341</v>
      </c>
      <c r="B483" t="s">
        <v>346</v>
      </c>
      <c r="C483" t="s">
        <v>709</v>
      </c>
      <c r="D483" t="s">
        <v>391</v>
      </c>
      <c r="E483">
        <v>12088</v>
      </c>
      <c r="F483">
        <v>2874</v>
      </c>
      <c r="G483">
        <v>92.3</v>
      </c>
      <c r="L483">
        <v>1069</v>
      </c>
      <c r="M483">
        <v>9804</v>
      </c>
      <c r="N483">
        <v>859</v>
      </c>
      <c r="O483">
        <v>270</v>
      </c>
      <c r="P483">
        <v>86</v>
      </c>
    </row>
    <row r="484" spans="1:16" x14ac:dyDescent="0.2">
      <c r="A484" t="s">
        <v>341</v>
      </c>
      <c r="B484" t="s">
        <v>347</v>
      </c>
      <c r="C484" t="s">
        <v>709</v>
      </c>
      <c r="D484" t="s">
        <v>391</v>
      </c>
      <c r="E484">
        <v>876</v>
      </c>
      <c r="F484">
        <v>158</v>
      </c>
      <c r="G484">
        <v>83.1</v>
      </c>
      <c r="L484">
        <v>593</v>
      </c>
      <c r="M484">
        <v>245</v>
      </c>
      <c r="N484">
        <v>17</v>
      </c>
      <c r="O484">
        <v>10</v>
      </c>
      <c r="P484">
        <v>11</v>
      </c>
    </row>
    <row r="485" spans="1:16" x14ac:dyDescent="0.2">
      <c r="A485" t="s">
        <v>341</v>
      </c>
      <c r="B485" t="s">
        <v>348</v>
      </c>
      <c r="C485" t="s">
        <v>709</v>
      </c>
      <c r="D485" t="s">
        <v>391</v>
      </c>
      <c r="E485">
        <v>31</v>
      </c>
      <c r="F485">
        <v>8</v>
      </c>
      <c r="G485">
        <v>78.260000000000005</v>
      </c>
      <c r="L485">
        <v>4</v>
      </c>
      <c r="M485">
        <v>24</v>
      </c>
      <c r="N485">
        <v>1</v>
      </c>
      <c r="O485">
        <v>2</v>
      </c>
    </row>
    <row r="486" spans="1:16" x14ac:dyDescent="0.2">
      <c r="A486" t="s">
        <v>341</v>
      </c>
      <c r="B486" t="s">
        <v>349</v>
      </c>
      <c r="C486" t="s">
        <v>709</v>
      </c>
      <c r="D486" t="s">
        <v>391</v>
      </c>
      <c r="E486">
        <v>16</v>
      </c>
      <c r="G486">
        <v>16.75</v>
      </c>
      <c r="M486">
        <v>13</v>
      </c>
      <c r="N486">
        <v>3</v>
      </c>
    </row>
    <row r="487" spans="1:16" x14ac:dyDescent="0.2">
      <c r="A487" t="s">
        <v>341</v>
      </c>
      <c r="B487" t="s">
        <v>418</v>
      </c>
      <c r="C487" t="s">
        <v>709</v>
      </c>
      <c r="D487" t="s">
        <v>391</v>
      </c>
      <c r="E487">
        <v>13011</v>
      </c>
      <c r="F487">
        <v>3040</v>
      </c>
      <c r="G487">
        <v>91.55</v>
      </c>
      <c r="L487">
        <v>1666</v>
      </c>
      <c r="M487">
        <v>10086</v>
      </c>
      <c r="N487">
        <v>880</v>
      </c>
      <c r="O487">
        <v>282</v>
      </c>
      <c r="P487">
        <v>97</v>
      </c>
    </row>
    <row r="488" spans="1:16" x14ac:dyDescent="0.2">
      <c r="A488" t="s">
        <v>341</v>
      </c>
      <c r="B488" t="s">
        <v>346</v>
      </c>
      <c r="C488" t="s">
        <v>713</v>
      </c>
      <c r="D488" t="s">
        <v>391</v>
      </c>
      <c r="E488">
        <v>2383</v>
      </c>
      <c r="F488">
        <v>477</v>
      </c>
      <c r="G488">
        <v>86.86</v>
      </c>
      <c r="L488">
        <v>173</v>
      </c>
      <c r="M488">
        <v>2033</v>
      </c>
      <c r="N488">
        <v>119</v>
      </c>
      <c r="O488">
        <v>42</v>
      </c>
      <c r="P488">
        <v>16</v>
      </c>
    </row>
    <row r="489" spans="1:16" x14ac:dyDescent="0.2">
      <c r="A489" t="s">
        <v>341</v>
      </c>
      <c r="B489" t="s">
        <v>347</v>
      </c>
      <c r="C489" t="s">
        <v>713</v>
      </c>
      <c r="D489" t="s">
        <v>391</v>
      </c>
      <c r="E489">
        <v>249</v>
      </c>
      <c r="F489">
        <v>42</v>
      </c>
      <c r="G489">
        <v>75.27</v>
      </c>
      <c r="L489">
        <v>172</v>
      </c>
      <c r="M489">
        <v>62</v>
      </c>
      <c r="N489">
        <v>7</v>
      </c>
      <c r="O489">
        <v>7</v>
      </c>
      <c r="P489">
        <v>1</v>
      </c>
    </row>
    <row r="490" spans="1:16" x14ac:dyDescent="0.2">
      <c r="A490" t="s">
        <v>341</v>
      </c>
      <c r="B490" t="s">
        <v>348</v>
      </c>
      <c r="C490" t="s">
        <v>713</v>
      </c>
      <c r="D490" t="s">
        <v>391</v>
      </c>
      <c r="E490">
        <v>7</v>
      </c>
      <c r="G490">
        <v>36.29</v>
      </c>
      <c r="L490">
        <v>1</v>
      </c>
      <c r="M490">
        <v>5</v>
      </c>
      <c r="N490">
        <v>1</v>
      </c>
    </row>
    <row r="491" spans="1:16" x14ac:dyDescent="0.2">
      <c r="A491" t="s">
        <v>341</v>
      </c>
      <c r="B491" t="s">
        <v>349</v>
      </c>
      <c r="C491" t="s">
        <v>713</v>
      </c>
      <c r="D491" t="s">
        <v>391</v>
      </c>
      <c r="E491">
        <v>1</v>
      </c>
      <c r="G491">
        <v>37</v>
      </c>
      <c r="M491">
        <v>1</v>
      </c>
    </row>
    <row r="492" spans="1:16" x14ac:dyDescent="0.2">
      <c r="A492" t="s">
        <v>341</v>
      </c>
      <c r="B492" t="s">
        <v>418</v>
      </c>
      <c r="C492" t="s">
        <v>713</v>
      </c>
      <c r="D492" t="s">
        <v>391</v>
      </c>
      <c r="E492">
        <v>2640</v>
      </c>
      <c r="F492">
        <v>519</v>
      </c>
      <c r="G492">
        <v>85.62</v>
      </c>
      <c r="L492">
        <v>346</v>
      </c>
      <c r="M492">
        <v>2101</v>
      </c>
      <c r="N492">
        <v>127</v>
      </c>
      <c r="O492">
        <v>49</v>
      </c>
      <c r="P492">
        <v>17</v>
      </c>
    </row>
    <row r="493" spans="1:16" x14ac:dyDescent="0.2">
      <c r="A493" t="s">
        <v>341</v>
      </c>
      <c r="B493" t="s">
        <v>346</v>
      </c>
      <c r="C493" t="s">
        <v>714</v>
      </c>
      <c r="D493" t="s">
        <v>391</v>
      </c>
      <c r="E493">
        <v>679</v>
      </c>
      <c r="F493">
        <v>142</v>
      </c>
      <c r="G493">
        <v>91.08</v>
      </c>
      <c r="L493">
        <v>52</v>
      </c>
      <c r="M493">
        <v>564</v>
      </c>
      <c r="N493">
        <v>46</v>
      </c>
      <c r="O493">
        <v>14</v>
      </c>
      <c r="P493">
        <v>3</v>
      </c>
    </row>
    <row r="494" spans="1:16" x14ac:dyDescent="0.2">
      <c r="A494" t="s">
        <v>341</v>
      </c>
      <c r="B494" t="s">
        <v>347</v>
      </c>
      <c r="C494" t="s">
        <v>714</v>
      </c>
      <c r="D494" t="s">
        <v>391</v>
      </c>
      <c r="E494">
        <v>50</v>
      </c>
      <c r="F494">
        <v>9</v>
      </c>
      <c r="G494">
        <v>81.38</v>
      </c>
      <c r="L494">
        <v>32</v>
      </c>
      <c r="M494">
        <v>16</v>
      </c>
      <c r="N494">
        <v>2</v>
      </c>
    </row>
    <row r="495" spans="1:16" x14ac:dyDescent="0.2">
      <c r="A495" t="s">
        <v>341</v>
      </c>
      <c r="B495" t="s">
        <v>348</v>
      </c>
      <c r="C495" t="s">
        <v>714</v>
      </c>
      <c r="D495" t="s">
        <v>391</v>
      </c>
      <c r="E495">
        <v>2</v>
      </c>
      <c r="G495">
        <v>46.5</v>
      </c>
      <c r="M495">
        <v>2</v>
      </c>
    </row>
    <row r="496" spans="1:16" x14ac:dyDescent="0.2">
      <c r="A496" t="s">
        <v>341</v>
      </c>
      <c r="B496" t="s">
        <v>418</v>
      </c>
      <c r="C496" t="s">
        <v>714</v>
      </c>
      <c r="D496" t="s">
        <v>391</v>
      </c>
      <c r="E496">
        <v>731</v>
      </c>
      <c r="F496">
        <v>151</v>
      </c>
      <c r="G496">
        <v>90.29</v>
      </c>
      <c r="L496">
        <v>84</v>
      </c>
      <c r="M496">
        <v>582</v>
      </c>
      <c r="N496">
        <v>48</v>
      </c>
      <c r="O496">
        <v>14</v>
      </c>
      <c r="P496">
        <v>3</v>
      </c>
    </row>
    <row r="497" spans="1:16" x14ac:dyDescent="0.2">
      <c r="A497" t="s">
        <v>341</v>
      </c>
      <c r="B497" t="s">
        <v>346</v>
      </c>
      <c r="C497" t="s">
        <v>664</v>
      </c>
      <c r="D497" t="s">
        <v>391</v>
      </c>
      <c r="E497">
        <v>1119</v>
      </c>
      <c r="F497">
        <v>268</v>
      </c>
      <c r="G497">
        <v>91.78</v>
      </c>
      <c r="L497">
        <v>79</v>
      </c>
      <c r="M497">
        <v>924</v>
      </c>
      <c r="N497">
        <v>78</v>
      </c>
      <c r="O497">
        <v>30</v>
      </c>
      <c r="P497">
        <v>8</v>
      </c>
    </row>
    <row r="498" spans="1:16" x14ac:dyDescent="0.2">
      <c r="A498" t="s">
        <v>341</v>
      </c>
      <c r="B498" t="s">
        <v>347</v>
      </c>
      <c r="C498" t="s">
        <v>664</v>
      </c>
      <c r="D498" t="s">
        <v>391</v>
      </c>
      <c r="E498">
        <v>36</v>
      </c>
      <c r="F498">
        <v>6</v>
      </c>
      <c r="G498">
        <v>105.58</v>
      </c>
      <c r="L498">
        <v>22</v>
      </c>
      <c r="M498">
        <v>13</v>
      </c>
      <c r="O498">
        <v>1</v>
      </c>
    </row>
    <row r="499" spans="1:16" x14ac:dyDescent="0.2">
      <c r="A499" t="s">
        <v>341</v>
      </c>
      <c r="B499" t="s">
        <v>348</v>
      </c>
      <c r="C499" t="s">
        <v>664</v>
      </c>
      <c r="D499" t="s">
        <v>391</v>
      </c>
      <c r="E499">
        <v>2</v>
      </c>
      <c r="F499">
        <v>1</v>
      </c>
      <c r="G499">
        <v>224</v>
      </c>
      <c r="M499">
        <v>1</v>
      </c>
      <c r="N499">
        <v>1</v>
      </c>
    </row>
    <row r="500" spans="1:16" x14ac:dyDescent="0.2">
      <c r="A500" t="s">
        <v>341</v>
      </c>
      <c r="B500" t="s">
        <v>418</v>
      </c>
      <c r="C500" t="s">
        <v>664</v>
      </c>
      <c r="D500" t="s">
        <v>391</v>
      </c>
      <c r="E500">
        <v>1157</v>
      </c>
      <c r="F500">
        <v>275</v>
      </c>
      <c r="G500">
        <v>92.43</v>
      </c>
      <c r="L500">
        <v>101</v>
      </c>
      <c r="M500">
        <v>938</v>
      </c>
      <c r="N500">
        <v>79</v>
      </c>
      <c r="O500">
        <v>31</v>
      </c>
      <c r="P500">
        <v>8</v>
      </c>
    </row>
    <row r="501" spans="1:16" x14ac:dyDescent="0.2">
      <c r="A501" t="s">
        <v>341</v>
      </c>
      <c r="B501" t="s">
        <v>346</v>
      </c>
      <c r="C501" t="s">
        <v>666</v>
      </c>
      <c r="D501" t="s">
        <v>391</v>
      </c>
      <c r="E501">
        <v>3564</v>
      </c>
      <c r="F501">
        <v>763</v>
      </c>
      <c r="G501">
        <v>89.07</v>
      </c>
      <c r="L501">
        <v>282</v>
      </c>
      <c r="M501">
        <v>2977</v>
      </c>
      <c r="N501">
        <v>219</v>
      </c>
      <c r="O501">
        <v>70</v>
      </c>
      <c r="P501">
        <v>16</v>
      </c>
    </row>
    <row r="502" spans="1:16" x14ac:dyDescent="0.2">
      <c r="A502" t="s">
        <v>341</v>
      </c>
      <c r="B502" t="s">
        <v>347</v>
      </c>
      <c r="C502" t="s">
        <v>666</v>
      </c>
      <c r="D502" t="s">
        <v>391</v>
      </c>
      <c r="E502">
        <v>446</v>
      </c>
      <c r="F502">
        <v>55</v>
      </c>
      <c r="G502">
        <v>74.16</v>
      </c>
      <c r="L502">
        <v>325</v>
      </c>
      <c r="M502">
        <v>108</v>
      </c>
      <c r="N502">
        <v>7</v>
      </c>
      <c r="O502">
        <v>5</v>
      </c>
      <c r="P502">
        <v>1</v>
      </c>
    </row>
    <row r="503" spans="1:16" x14ac:dyDescent="0.2">
      <c r="A503" t="s">
        <v>341</v>
      </c>
      <c r="B503" t="s">
        <v>348</v>
      </c>
      <c r="C503" t="s">
        <v>666</v>
      </c>
      <c r="D503" t="s">
        <v>391</v>
      </c>
      <c r="E503">
        <v>7</v>
      </c>
      <c r="F503">
        <v>1</v>
      </c>
      <c r="G503">
        <v>71</v>
      </c>
      <c r="L503">
        <v>3</v>
      </c>
      <c r="M503">
        <v>3</v>
      </c>
      <c r="O503">
        <v>1</v>
      </c>
    </row>
    <row r="504" spans="1:16" x14ac:dyDescent="0.2">
      <c r="A504" t="s">
        <v>341</v>
      </c>
      <c r="B504" t="s">
        <v>418</v>
      </c>
      <c r="C504" t="s">
        <v>666</v>
      </c>
      <c r="D504" t="s">
        <v>391</v>
      </c>
      <c r="E504">
        <v>4017</v>
      </c>
      <c r="F504">
        <v>819</v>
      </c>
      <c r="G504">
        <v>87.38</v>
      </c>
      <c r="L504">
        <v>610</v>
      </c>
      <c r="M504">
        <v>3088</v>
      </c>
      <c r="N504">
        <v>226</v>
      </c>
      <c r="O504">
        <v>76</v>
      </c>
      <c r="P504">
        <v>17</v>
      </c>
    </row>
    <row r="505" spans="1:16" x14ac:dyDescent="0.2">
      <c r="A505" t="s">
        <v>341</v>
      </c>
      <c r="B505" t="s">
        <v>346</v>
      </c>
      <c r="C505" t="s">
        <v>646</v>
      </c>
      <c r="D505" t="s">
        <v>391</v>
      </c>
      <c r="E505">
        <v>1852</v>
      </c>
      <c r="F505">
        <v>341</v>
      </c>
      <c r="G505">
        <v>82.34</v>
      </c>
      <c r="L505">
        <v>143</v>
      </c>
      <c r="M505">
        <v>1546</v>
      </c>
      <c r="N505">
        <v>112</v>
      </c>
      <c r="O505">
        <v>40</v>
      </c>
      <c r="P505">
        <v>11</v>
      </c>
    </row>
    <row r="506" spans="1:16" x14ac:dyDescent="0.2">
      <c r="A506" t="s">
        <v>341</v>
      </c>
      <c r="B506" t="s">
        <v>347</v>
      </c>
      <c r="C506" t="s">
        <v>646</v>
      </c>
      <c r="D506" t="s">
        <v>391</v>
      </c>
      <c r="E506">
        <v>243</v>
      </c>
      <c r="F506">
        <v>39</v>
      </c>
      <c r="G506">
        <v>83.91</v>
      </c>
      <c r="L506">
        <v>165</v>
      </c>
      <c r="M506">
        <v>64</v>
      </c>
      <c r="N506">
        <v>4</v>
      </c>
      <c r="O506">
        <v>7</v>
      </c>
      <c r="P506">
        <v>3</v>
      </c>
    </row>
    <row r="507" spans="1:16" x14ac:dyDescent="0.2">
      <c r="A507" t="s">
        <v>341</v>
      </c>
      <c r="B507" t="s">
        <v>348</v>
      </c>
      <c r="C507" t="s">
        <v>646</v>
      </c>
      <c r="D507" t="s">
        <v>391</v>
      </c>
      <c r="E507">
        <v>2</v>
      </c>
      <c r="G507">
        <v>54.5</v>
      </c>
      <c r="M507">
        <v>2</v>
      </c>
    </row>
    <row r="508" spans="1:16" x14ac:dyDescent="0.2">
      <c r="A508" t="s">
        <v>341</v>
      </c>
      <c r="B508" t="s">
        <v>349</v>
      </c>
      <c r="C508" t="s">
        <v>646</v>
      </c>
      <c r="D508" t="s">
        <v>391</v>
      </c>
      <c r="E508">
        <v>1</v>
      </c>
      <c r="G508">
        <v>7</v>
      </c>
      <c r="M508">
        <v>1</v>
      </c>
    </row>
    <row r="509" spans="1:16" x14ac:dyDescent="0.2">
      <c r="A509" t="s">
        <v>341</v>
      </c>
      <c r="B509" t="s">
        <v>418</v>
      </c>
      <c r="C509" t="s">
        <v>646</v>
      </c>
      <c r="D509" t="s">
        <v>391</v>
      </c>
      <c r="E509">
        <v>2098</v>
      </c>
      <c r="F509">
        <v>380</v>
      </c>
      <c r="G509">
        <v>82.46</v>
      </c>
      <c r="L509">
        <v>308</v>
      </c>
      <c r="M509">
        <v>1613</v>
      </c>
      <c r="N509">
        <v>116</v>
      </c>
      <c r="O509">
        <v>47</v>
      </c>
      <c r="P509">
        <v>14</v>
      </c>
    </row>
    <row r="510" spans="1:16" x14ac:dyDescent="0.2">
      <c r="A510" t="s">
        <v>341</v>
      </c>
      <c r="B510" t="s">
        <v>346</v>
      </c>
      <c r="C510" t="s">
        <v>674</v>
      </c>
      <c r="D510" t="s">
        <v>391</v>
      </c>
      <c r="E510">
        <v>1912</v>
      </c>
      <c r="F510">
        <v>422</v>
      </c>
      <c r="G510">
        <v>89.71</v>
      </c>
      <c r="L510">
        <v>141</v>
      </c>
      <c r="M510">
        <v>1650</v>
      </c>
      <c r="N510">
        <v>79</v>
      </c>
      <c r="O510">
        <v>31</v>
      </c>
      <c r="P510">
        <v>11</v>
      </c>
    </row>
    <row r="511" spans="1:16" x14ac:dyDescent="0.2">
      <c r="A511" t="s">
        <v>341</v>
      </c>
      <c r="B511" t="s">
        <v>347</v>
      </c>
      <c r="C511" t="s">
        <v>674</v>
      </c>
      <c r="D511" t="s">
        <v>391</v>
      </c>
      <c r="E511">
        <v>189</v>
      </c>
      <c r="F511">
        <v>33</v>
      </c>
      <c r="G511">
        <v>86.41</v>
      </c>
      <c r="L511">
        <v>124</v>
      </c>
      <c r="M511">
        <v>55</v>
      </c>
      <c r="N511">
        <v>3</v>
      </c>
      <c r="O511">
        <v>7</v>
      </c>
    </row>
    <row r="512" spans="1:16" x14ac:dyDescent="0.2">
      <c r="A512" t="s">
        <v>341</v>
      </c>
      <c r="B512" t="s">
        <v>348</v>
      </c>
      <c r="C512" t="s">
        <v>674</v>
      </c>
      <c r="D512" t="s">
        <v>391</v>
      </c>
      <c r="E512">
        <v>3</v>
      </c>
      <c r="F512">
        <v>2</v>
      </c>
      <c r="G512">
        <v>134.66999999999999</v>
      </c>
      <c r="M512">
        <v>2</v>
      </c>
      <c r="N512">
        <v>1</v>
      </c>
    </row>
    <row r="513" spans="1:16" x14ac:dyDescent="0.2">
      <c r="A513" t="s">
        <v>341</v>
      </c>
      <c r="B513" t="s">
        <v>349</v>
      </c>
      <c r="C513" t="s">
        <v>674</v>
      </c>
      <c r="D513" t="s">
        <v>391</v>
      </c>
      <c r="E513">
        <v>1</v>
      </c>
      <c r="G513">
        <v>41</v>
      </c>
      <c r="M513">
        <v>1</v>
      </c>
    </row>
    <row r="514" spans="1:16" x14ac:dyDescent="0.2">
      <c r="A514" t="s">
        <v>341</v>
      </c>
      <c r="B514" t="s">
        <v>418</v>
      </c>
      <c r="C514" t="s">
        <v>674</v>
      </c>
      <c r="D514" t="s">
        <v>391</v>
      </c>
      <c r="E514">
        <v>2105</v>
      </c>
      <c r="F514">
        <v>457</v>
      </c>
      <c r="G514">
        <v>89.45</v>
      </c>
      <c r="L514">
        <v>265</v>
      </c>
      <c r="M514">
        <v>1708</v>
      </c>
      <c r="N514">
        <v>83</v>
      </c>
      <c r="O514">
        <v>38</v>
      </c>
      <c r="P514">
        <v>11</v>
      </c>
    </row>
    <row r="515" spans="1:16" x14ac:dyDescent="0.2">
      <c r="A515" t="s">
        <v>341</v>
      </c>
      <c r="B515" t="s">
        <v>346</v>
      </c>
      <c r="C515" t="s">
        <v>675</v>
      </c>
      <c r="D515" t="s">
        <v>391</v>
      </c>
      <c r="E515">
        <v>7301</v>
      </c>
      <c r="F515">
        <v>1573</v>
      </c>
      <c r="G515">
        <v>91.94</v>
      </c>
      <c r="L515">
        <v>479</v>
      </c>
      <c r="M515">
        <v>6179</v>
      </c>
      <c r="N515">
        <v>444</v>
      </c>
      <c r="O515">
        <v>150</v>
      </c>
      <c r="P515">
        <v>49</v>
      </c>
    </row>
    <row r="516" spans="1:16" x14ac:dyDescent="0.2">
      <c r="A516" t="s">
        <v>341</v>
      </c>
      <c r="B516" t="s">
        <v>347</v>
      </c>
      <c r="C516" t="s">
        <v>675</v>
      </c>
      <c r="D516" t="s">
        <v>391</v>
      </c>
      <c r="E516">
        <v>856</v>
      </c>
      <c r="F516">
        <v>115</v>
      </c>
      <c r="G516">
        <v>83.49</v>
      </c>
      <c r="L516">
        <v>583</v>
      </c>
      <c r="M516">
        <v>236</v>
      </c>
      <c r="N516">
        <v>16</v>
      </c>
      <c r="O516">
        <v>11</v>
      </c>
      <c r="P516">
        <v>10</v>
      </c>
    </row>
    <row r="517" spans="1:16" x14ac:dyDescent="0.2">
      <c r="A517" t="s">
        <v>341</v>
      </c>
      <c r="B517" t="s">
        <v>348</v>
      </c>
      <c r="C517" t="s">
        <v>675</v>
      </c>
      <c r="D517" t="s">
        <v>391</v>
      </c>
      <c r="E517">
        <v>9</v>
      </c>
      <c r="F517">
        <v>1</v>
      </c>
      <c r="G517">
        <v>59.67</v>
      </c>
      <c r="M517">
        <v>8</v>
      </c>
      <c r="N517">
        <v>1</v>
      </c>
    </row>
    <row r="518" spans="1:16" x14ac:dyDescent="0.2">
      <c r="A518" t="s">
        <v>341</v>
      </c>
      <c r="B518" t="s">
        <v>418</v>
      </c>
      <c r="C518" t="s">
        <v>675</v>
      </c>
      <c r="D518" t="s">
        <v>391</v>
      </c>
      <c r="E518">
        <v>8166</v>
      </c>
      <c r="F518">
        <v>1689</v>
      </c>
      <c r="G518">
        <v>91.02</v>
      </c>
      <c r="L518">
        <v>1062</v>
      </c>
      <c r="M518">
        <v>6423</v>
      </c>
      <c r="N518">
        <v>461</v>
      </c>
      <c r="O518">
        <v>161</v>
      </c>
      <c r="P518">
        <v>59</v>
      </c>
    </row>
    <row r="519" spans="1:16" x14ac:dyDescent="0.2">
      <c r="A519" t="s">
        <v>341</v>
      </c>
      <c r="B519" t="s">
        <v>346</v>
      </c>
      <c r="C519" t="s">
        <v>683</v>
      </c>
      <c r="D519" t="s">
        <v>391</v>
      </c>
      <c r="E519">
        <v>6668</v>
      </c>
      <c r="F519">
        <v>1274</v>
      </c>
      <c r="G519">
        <v>87.03</v>
      </c>
      <c r="L519">
        <v>534</v>
      </c>
      <c r="M519">
        <v>5603</v>
      </c>
      <c r="N519">
        <v>334</v>
      </c>
      <c r="O519">
        <v>147</v>
      </c>
      <c r="P519">
        <v>50</v>
      </c>
    </row>
    <row r="520" spans="1:16" x14ac:dyDescent="0.2">
      <c r="A520" t="s">
        <v>341</v>
      </c>
      <c r="B520" t="s">
        <v>347</v>
      </c>
      <c r="C520" t="s">
        <v>683</v>
      </c>
      <c r="D520" t="s">
        <v>391</v>
      </c>
      <c r="E520">
        <v>988</v>
      </c>
      <c r="F520">
        <v>137</v>
      </c>
      <c r="G520">
        <v>83.01</v>
      </c>
      <c r="L520">
        <v>661</v>
      </c>
      <c r="M520">
        <v>273</v>
      </c>
      <c r="N520">
        <v>17</v>
      </c>
      <c r="O520">
        <v>27</v>
      </c>
      <c r="P520">
        <v>10</v>
      </c>
    </row>
    <row r="521" spans="1:16" x14ac:dyDescent="0.2">
      <c r="A521" t="s">
        <v>341</v>
      </c>
      <c r="B521" t="s">
        <v>348</v>
      </c>
      <c r="C521" t="s">
        <v>683</v>
      </c>
      <c r="D521" t="s">
        <v>391</v>
      </c>
      <c r="E521">
        <v>9</v>
      </c>
      <c r="F521">
        <v>3</v>
      </c>
      <c r="G521">
        <v>80.22</v>
      </c>
      <c r="L521">
        <v>2</v>
      </c>
      <c r="M521">
        <v>6</v>
      </c>
      <c r="N521">
        <v>1</v>
      </c>
    </row>
    <row r="522" spans="1:16" x14ac:dyDescent="0.2">
      <c r="A522" t="s">
        <v>341</v>
      </c>
      <c r="B522" t="s">
        <v>418</v>
      </c>
      <c r="C522" t="s">
        <v>683</v>
      </c>
      <c r="D522" t="s">
        <v>391</v>
      </c>
      <c r="E522">
        <v>7665</v>
      </c>
      <c r="F522">
        <v>1414</v>
      </c>
      <c r="G522">
        <v>86.51</v>
      </c>
      <c r="L522">
        <v>1197</v>
      </c>
      <c r="M522">
        <v>5882</v>
      </c>
      <c r="N522">
        <v>352</v>
      </c>
      <c r="O522">
        <v>174</v>
      </c>
      <c r="P522">
        <v>60</v>
      </c>
    </row>
    <row r="523" spans="1:16" x14ac:dyDescent="0.2">
      <c r="A523" t="s">
        <v>341</v>
      </c>
      <c r="B523" t="s">
        <v>346</v>
      </c>
      <c r="C523" t="s">
        <v>684</v>
      </c>
      <c r="D523" t="s">
        <v>391</v>
      </c>
      <c r="E523">
        <v>4221</v>
      </c>
      <c r="F523">
        <v>795</v>
      </c>
      <c r="G523">
        <v>84.37</v>
      </c>
      <c r="L523">
        <v>352</v>
      </c>
      <c r="M523">
        <v>3574</v>
      </c>
      <c r="N523">
        <v>193</v>
      </c>
      <c r="O523">
        <v>76</v>
      </c>
      <c r="P523">
        <v>26</v>
      </c>
    </row>
    <row r="524" spans="1:16" x14ac:dyDescent="0.2">
      <c r="A524" t="s">
        <v>341</v>
      </c>
      <c r="B524" t="s">
        <v>347</v>
      </c>
      <c r="C524" t="s">
        <v>684</v>
      </c>
      <c r="D524" t="s">
        <v>391</v>
      </c>
      <c r="E524">
        <v>424</v>
      </c>
      <c r="F524">
        <v>61</v>
      </c>
      <c r="G524">
        <v>80.709999999999994</v>
      </c>
      <c r="L524">
        <v>295</v>
      </c>
      <c r="M524">
        <v>110</v>
      </c>
      <c r="N524">
        <v>4</v>
      </c>
      <c r="O524">
        <v>10</v>
      </c>
      <c r="P524">
        <v>5</v>
      </c>
    </row>
    <row r="525" spans="1:16" x14ac:dyDescent="0.2">
      <c r="A525" t="s">
        <v>341</v>
      </c>
      <c r="B525" t="s">
        <v>348</v>
      </c>
      <c r="C525" t="s">
        <v>684</v>
      </c>
      <c r="D525" t="s">
        <v>391</v>
      </c>
      <c r="E525">
        <v>5</v>
      </c>
      <c r="G525">
        <v>86.6</v>
      </c>
      <c r="M525">
        <v>3</v>
      </c>
      <c r="N525">
        <v>2</v>
      </c>
    </row>
    <row r="526" spans="1:16" x14ac:dyDescent="0.2">
      <c r="A526" t="s">
        <v>341</v>
      </c>
      <c r="B526" t="s">
        <v>349</v>
      </c>
      <c r="C526" t="s">
        <v>684</v>
      </c>
      <c r="D526" t="s">
        <v>391</v>
      </c>
      <c r="E526">
        <v>1</v>
      </c>
      <c r="G526">
        <v>36</v>
      </c>
      <c r="M526">
        <v>1</v>
      </c>
    </row>
    <row r="527" spans="1:16" x14ac:dyDescent="0.2">
      <c r="A527" t="s">
        <v>341</v>
      </c>
      <c r="B527" t="s">
        <v>418</v>
      </c>
      <c r="C527" t="s">
        <v>684</v>
      </c>
      <c r="D527" t="s">
        <v>391</v>
      </c>
      <c r="E527">
        <v>4651</v>
      </c>
      <c r="F527">
        <v>856</v>
      </c>
      <c r="G527">
        <v>84.03</v>
      </c>
      <c r="L527">
        <v>647</v>
      </c>
      <c r="M527">
        <v>3688</v>
      </c>
      <c r="N527">
        <v>199</v>
      </c>
      <c r="O527">
        <v>86</v>
      </c>
      <c r="P527">
        <v>31</v>
      </c>
    </row>
    <row r="528" spans="1:16" x14ac:dyDescent="0.2">
      <c r="A528" t="s">
        <v>341</v>
      </c>
      <c r="B528" t="s">
        <v>346</v>
      </c>
      <c r="C528" t="s">
        <v>687</v>
      </c>
      <c r="D528" t="s">
        <v>391</v>
      </c>
      <c r="E528">
        <v>1035</v>
      </c>
      <c r="F528">
        <v>164</v>
      </c>
      <c r="G528">
        <v>74.760000000000005</v>
      </c>
      <c r="L528">
        <v>80</v>
      </c>
      <c r="M528">
        <v>883</v>
      </c>
      <c r="N528">
        <v>47</v>
      </c>
      <c r="O528">
        <v>24</v>
      </c>
      <c r="P528">
        <v>1</v>
      </c>
    </row>
    <row r="529" spans="1:16" x14ac:dyDescent="0.2">
      <c r="A529" t="s">
        <v>341</v>
      </c>
      <c r="B529" t="s">
        <v>347</v>
      </c>
      <c r="C529" t="s">
        <v>687</v>
      </c>
      <c r="D529" t="s">
        <v>391</v>
      </c>
      <c r="E529">
        <v>147</v>
      </c>
      <c r="F529">
        <v>21</v>
      </c>
      <c r="G529">
        <v>77.290000000000006</v>
      </c>
      <c r="L529">
        <v>103</v>
      </c>
      <c r="M529">
        <v>37</v>
      </c>
      <c r="N529">
        <v>5</v>
      </c>
      <c r="O529">
        <v>2</v>
      </c>
    </row>
    <row r="530" spans="1:16" x14ac:dyDescent="0.2">
      <c r="A530" t="s">
        <v>341</v>
      </c>
      <c r="B530" t="s">
        <v>418</v>
      </c>
      <c r="C530" t="s">
        <v>687</v>
      </c>
      <c r="D530" t="s">
        <v>391</v>
      </c>
      <c r="E530">
        <v>1182</v>
      </c>
      <c r="F530">
        <v>185</v>
      </c>
      <c r="G530">
        <v>75.069999999999993</v>
      </c>
      <c r="L530">
        <v>183</v>
      </c>
      <c r="M530">
        <v>920</v>
      </c>
      <c r="N530">
        <v>52</v>
      </c>
      <c r="O530">
        <v>26</v>
      </c>
      <c r="P530">
        <v>1</v>
      </c>
    </row>
    <row r="531" spans="1:16" x14ac:dyDescent="0.2">
      <c r="A531" t="s">
        <v>341</v>
      </c>
      <c r="B531" t="s">
        <v>346</v>
      </c>
      <c r="C531" t="s">
        <v>690</v>
      </c>
      <c r="D531" t="s">
        <v>391</v>
      </c>
      <c r="E531">
        <v>1742</v>
      </c>
      <c r="F531">
        <v>299</v>
      </c>
      <c r="G531">
        <v>81.44</v>
      </c>
      <c r="L531">
        <v>144</v>
      </c>
      <c r="M531">
        <v>1448</v>
      </c>
      <c r="N531">
        <v>113</v>
      </c>
      <c r="O531">
        <v>31</v>
      </c>
      <c r="P531">
        <v>6</v>
      </c>
    </row>
    <row r="532" spans="1:16" x14ac:dyDescent="0.2">
      <c r="A532" t="s">
        <v>341</v>
      </c>
      <c r="B532" t="s">
        <v>347</v>
      </c>
      <c r="C532" t="s">
        <v>690</v>
      </c>
      <c r="D532" t="s">
        <v>391</v>
      </c>
      <c r="E532">
        <v>128</v>
      </c>
      <c r="F532">
        <v>16</v>
      </c>
      <c r="G532">
        <v>76.400000000000006</v>
      </c>
      <c r="L532">
        <v>89</v>
      </c>
      <c r="M532">
        <v>30</v>
      </c>
      <c r="N532">
        <v>3</v>
      </c>
      <c r="O532">
        <v>4</v>
      </c>
      <c r="P532">
        <v>2</v>
      </c>
    </row>
    <row r="533" spans="1:16" x14ac:dyDescent="0.2">
      <c r="A533" t="s">
        <v>341</v>
      </c>
      <c r="B533" t="s">
        <v>348</v>
      </c>
      <c r="C533" t="s">
        <v>690</v>
      </c>
      <c r="D533" t="s">
        <v>391</v>
      </c>
      <c r="E533">
        <v>1</v>
      </c>
      <c r="G533">
        <v>95</v>
      </c>
      <c r="M533">
        <v>1</v>
      </c>
    </row>
    <row r="534" spans="1:16" x14ac:dyDescent="0.2">
      <c r="A534" t="s">
        <v>341</v>
      </c>
      <c r="B534" t="s">
        <v>418</v>
      </c>
      <c r="C534" t="s">
        <v>690</v>
      </c>
      <c r="D534" t="s">
        <v>391</v>
      </c>
      <c r="E534">
        <v>1871</v>
      </c>
      <c r="F534">
        <v>315</v>
      </c>
      <c r="G534">
        <v>81.099999999999994</v>
      </c>
      <c r="L534">
        <v>233</v>
      </c>
      <c r="M534">
        <v>1479</v>
      </c>
      <c r="N534">
        <v>116</v>
      </c>
      <c r="O534">
        <v>35</v>
      </c>
      <c r="P534">
        <v>8</v>
      </c>
    </row>
    <row r="535" spans="1:16" x14ac:dyDescent="0.2">
      <c r="A535" t="s">
        <v>341</v>
      </c>
      <c r="B535" t="s">
        <v>346</v>
      </c>
      <c r="C535" t="s">
        <v>691</v>
      </c>
      <c r="D535" t="s">
        <v>391</v>
      </c>
      <c r="E535">
        <v>1317</v>
      </c>
      <c r="F535">
        <v>289</v>
      </c>
      <c r="G535">
        <v>91.26</v>
      </c>
      <c r="L535">
        <v>90</v>
      </c>
      <c r="M535">
        <v>1141</v>
      </c>
      <c r="N535">
        <v>63</v>
      </c>
      <c r="O535">
        <v>17</v>
      </c>
      <c r="P535">
        <v>6</v>
      </c>
    </row>
    <row r="536" spans="1:16" x14ac:dyDescent="0.2">
      <c r="A536" t="s">
        <v>341</v>
      </c>
      <c r="B536" t="s">
        <v>347</v>
      </c>
      <c r="C536" t="s">
        <v>691</v>
      </c>
      <c r="D536" t="s">
        <v>391</v>
      </c>
      <c r="E536">
        <v>138</v>
      </c>
      <c r="F536">
        <v>22</v>
      </c>
      <c r="G536">
        <v>77.849999999999994</v>
      </c>
      <c r="L536">
        <v>94</v>
      </c>
      <c r="M536">
        <v>35</v>
      </c>
      <c r="N536">
        <v>3</v>
      </c>
      <c r="O536">
        <v>5</v>
      </c>
      <c r="P536">
        <v>1</v>
      </c>
    </row>
    <row r="537" spans="1:16" x14ac:dyDescent="0.2">
      <c r="A537" t="s">
        <v>341</v>
      </c>
      <c r="B537" t="s">
        <v>348</v>
      </c>
      <c r="C537" t="s">
        <v>691</v>
      </c>
      <c r="D537" t="s">
        <v>391</v>
      </c>
      <c r="E537">
        <v>2</v>
      </c>
      <c r="G537">
        <v>49.5</v>
      </c>
      <c r="M537">
        <v>2</v>
      </c>
    </row>
    <row r="538" spans="1:16" x14ac:dyDescent="0.2">
      <c r="A538" t="s">
        <v>341</v>
      </c>
      <c r="B538" t="s">
        <v>418</v>
      </c>
      <c r="C538" t="s">
        <v>691</v>
      </c>
      <c r="D538" t="s">
        <v>391</v>
      </c>
      <c r="E538">
        <v>1457</v>
      </c>
      <c r="F538">
        <v>311</v>
      </c>
      <c r="G538">
        <v>89.93</v>
      </c>
      <c r="L538">
        <v>184</v>
      </c>
      <c r="M538">
        <v>1178</v>
      </c>
      <c r="N538">
        <v>66</v>
      </c>
      <c r="O538">
        <v>22</v>
      </c>
      <c r="P538">
        <v>7</v>
      </c>
    </row>
    <row r="539" spans="1:16" x14ac:dyDescent="0.2">
      <c r="A539" t="s">
        <v>341</v>
      </c>
      <c r="B539" t="s">
        <v>346</v>
      </c>
      <c r="C539" t="s">
        <v>693</v>
      </c>
      <c r="D539" t="s">
        <v>391</v>
      </c>
      <c r="E539">
        <v>2178</v>
      </c>
      <c r="F539">
        <v>523</v>
      </c>
      <c r="G539">
        <v>101.04</v>
      </c>
      <c r="L539">
        <v>131</v>
      </c>
      <c r="M539">
        <v>1911</v>
      </c>
      <c r="N539">
        <v>98</v>
      </c>
      <c r="O539">
        <v>24</v>
      </c>
      <c r="P539">
        <v>14</v>
      </c>
    </row>
    <row r="540" spans="1:16" x14ac:dyDescent="0.2">
      <c r="A540" t="s">
        <v>341</v>
      </c>
      <c r="B540" t="s">
        <v>347</v>
      </c>
      <c r="C540" t="s">
        <v>693</v>
      </c>
      <c r="D540" t="s">
        <v>391</v>
      </c>
      <c r="E540">
        <v>219</v>
      </c>
      <c r="F540">
        <v>38</v>
      </c>
      <c r="G540">
        <v>85.26</v>
      </c>
      <c r="L540">
        <v>148</v>
      </c>
      <c r="M540">
        <v>62</v>
      </c>
      <c r="N540">
        <v>5</v>
      </c>
      <c r="O540">
        <v>2</v>
      </c>
      <c r="P540">
        <v>2</v>
      </c>
    </row>
    <row r="541" spans="1:16" x14ac:dyDescent="0.2">
      <c r="A541" t="s">
        <v>341</v>
      </c>
      <c r="B541" t="s">
        <v>348</v>
      </c>
      <c r="C541" t="s">
        <v>693</v>
      </c>
      <c r="D541" t="s">
        <v>391</v>
      </c>
      <c r="E541">
        <v>5</v>
      </c>
      <c r="F541">
        <v>1</v>
      </c>
      <c r="G541">
        <v>112.4</v>
      </c>
      <c r="M541">
        <v>5</v>
      </c>
    </row>
    <row r="542" spans="1:16" x14ac:dyDescent="0.2">
      <c r="A542" t="s">
        <v>341</v>
      </c>
      <c r="B542" t="s">
        <v>349</v>
      </c>
      <c r="C542" t="s">
        <v>693</v>
      </c>
      <c r="D542" t="s">
        <v>391</v>
      </c>
      <c r="E542">
        <v>2</v>
      </c>
      <c r="G542">
        <v>8</v>
      </c>
      <c r="M542">
        <v>1</v>
      </c>
      <c r="N542">
        <v>1</v>
      </c>
    </row>
    <row r="543" spans="1:16" x14ac:dyDescent="0.2">
      <c r="A543" t="s">
        <v>341</v>
      </c>
      <c r="B543" t="s">
        <v>418</v>
      </c>
      <c r="C543" t="s">
        <v>693</v>
      </c>
      <c r="D543" t="s">
        <v>391</v>
      </c>
      <c r="E543">
        <v>2404</v>
      </c>
      <c r="F543">
        <v>562</v>
      </c>
      <c r="G543">
        <v>99.55</v>
      </c>
      <c r="L543">
        <v>279</v>
      </c>
      <c r="M543">
        <v>1979</v>
      </c>
      <c r="N543">
        <v>104</v>
      </c>
      <c r="O543">
        <v>26</v>
      </c>
      <c r="P543">
        <v>16</v>
      </c>
    </row>
    <row r="544" spans="1:16" x14ac:dyDescent="0.2">
      <c r="A544" t="s">
        <v>341</v>
      </c>
      <c r="B544" t="s">
        <v>346</v>
      </c>
      <c r="C544" t="s">
        <v>694</v>
      </c>
      <c r="D544" t="s">
        <v>391</v>
      </c>
      <c r="E544">
        <v>4402</v>
      </c>
      <c r="F544">
        <v>1229</v>
      </c>
      <c r="G544">
        <v>105.06</v>
      </c>
      <c r="L544">
        <v>285</v>
      </c>
      <c r="M544">
        <v>3757</v>
      </c>
      <c r="N544">
        <v>270</v>
      </c>
      <c r="O544">
        <v>65</v>
      </c>
      <c r="P544">
        <v>25</v>
      </c>
    </row>
    <row r="545" spans="1:16" x14ac:dyDescent="0.2">
      <c r="A545" t="s">
        <v>341</v>
      </c>
      <c r="B545" t="s">
        <v>347</v>
      </c>
      <c r="C545" t="s">
        <v>694</v>
      </c>
      <c r="D545" t="s">
        <v>391</v>
      </c>
      <c r="E545">
        <v>337</v>
      </c>
      <c r="F545">
        <v>41</v>
      </c>
      <c r="G545">
        <v>75.77</v>
      </c>
      <c r="L545">
        <v>235</v>
      </c>
      <c r="M545">
        <v>92</v>
      </c>
      <c r="N545">
        <v>1</v>
      </c>
      <c r="O545">
        <v>7</v>
      </c>
      <c r="P545">
        <v>1</v>
      </c>
    </row>
    <row r="546" spans="1:16" x14ac:dyDescent="0.2">
      <c r="A546" t="s">
        <v>341</v>
      </c>
      <c r="B546" t="s">
        <v>348</v>
      </c>
      <c r="C546" t="s">
        <v>694</v>
      </c>
      <c r="D546" t="s">
        <v>391</v>
      </c>
      <c r="E546">
        <v>6</v>
      </c>
      <c r="F546">
        <v>1</v>
      </c>
      <c r="G546">
        <v>97.67</v>
      </c>
      <c r="M546">
        <v>5</v>
      </c>
      <c r="N546">
        <v>1</v>
      </c>
    </row>
    <row r="547" spans="1:16" x14ac:dyDescent="0.2">
      <c r="A547" t="s">
        <v>341</v>
      </c>
      <c r="B547" t="s">
        <v>349</v>
      </c>
      <c r="C547" t="s">
        <v>694</v>
      </c>
      <c r="D547" t="s">
        <v>391</v>
      </c>
      <c r="E547">
        <v>1</v>
      </c>
      <c r="G547">
        <v>19</v>
      </c>
      <c r="M547">
        <v>1</v>
      </c>
    </row>
    <row r="548" spans="1:16" x14ac:dyDescent="0.2">
      <c r="A548" t="s">
        <v>341</v>
      </c>
      <c r="B548" t="s">
        <v>418</v>
      </c>
      <c r="C548" t="s">
        <v>694</v>
      </c>
      <c r="D548" t="s">
        <v>391</v>
      </c>
      <c r="E548">
        <v>4746</v>
      </c>
      <c r="F548">
        <v>1271</v>
      </c>
      <c r="G548">
        <v>102.96</v>
      </c>
      <c r="L548">
        <v>520</v>
      </c>
      <c r="M548">
        <v>3855</v>
      </c>
      <c r="N548">
        <v>272</v>
      </c>
      <c r="O548">
        <v>72</v>
      </c>
      <c r="P548">
        <v>26</v>
      </c>
    </row>
    <row r="549" spans="1:16" x14ac:dyDescent="0.2">
      <c r="A549" t="s">
        <v>341</v>
      </c>
      <c r="B549" t="s">
        <v>346</v>
      </c>
      <c r="C549" t="s">
        <v>697</v>
      </c>
      <c r="D549" t="s">
        <v>391</v>
      </c>
      <c r="E549">
        <v>5942</v>
      </c>
      <c r="F549">
        <v>1264</v>
      </c>
      <c r="G549">
        <v>88.29</v>
      </c>
      <c r="L549">
        <v>511</v>
      </c>
      <c r="M549">
        <v>4905</v>
      </c>
      <c r="N549">
        <v>362</v>
      </c>
      <c r="O549">
        <v>133</v>
      </c>
      <c r="P549">
        <v>31</v>
      </c>
    </row>
    <row r="550" spans="1:16" x14ac:dyDescent="0.2">
      <c r="A550" t="s">
        <v>341</v>
      </c>
      <c r="B550" t="s">
        <v>347</v>
      </c>
      <c r="C550" t="s">
        <v>697</v>
      </c>
      <c r="D550" t="s">
        <v>391</v>
      </c>
      <c r="E550">
        <v>555</v>
      </c>
      <c r="F550">
        <v>93</v>
      </c>
      <c r="G550">
        <v>83.19</v>
      </c>
      <c r="L550">
        <v>345</v>
      </c>
      <c r="M550">
        <v>185</v>
      </c>
      <c r="N550">
        <v>12</v>
      </c>
      <c r="O550">
        <v>10</v>
      </c>
      <c r="P550">
        <v>3</v>
      </c>
    </row>
    <row r="551" spans="1:16" x14ac:dyDescent="0.2">
      <c r="A551" t="s">
        <v>341</v>
      </c>
      <c r="B551" t="s">
        <v>348</v>
      </c>
      <c r="C551" t="s">
        <v>697</v>
      </c>
      <c r="D551" t="s">
        <v>391</v>
      </c>
      <c r="E551">
        <v>8</v>
      </c>
      <c r="F551">
        <v>1</v>
      </c>
      <c r="G551">
        <v>53.75</v>
      </c>
      <c r="L551">
        <v>2</v>
      </c>
      <c r="M551">
        <v>5</v>
      </c>
      <c r="N551">
        <v>1</v>
      </c>
    </row>
    <row r="552" spans="1:16" x14ac:dyDescent="0.2">
      <c r="A552" t="s">
        <v>341</v>
      </c>
      <c r="B552" t="s">
        <v>349</v>
      </c>
      <c r="C552" t="s">
        <v>697</v>
      </c>
      <c r="D552" t="s">
        <v>391</v>
      </c>
      <c r="E552">
        <v>1</v>
      </c>
      <c r="G552">
        <v>25</v>
      </c>
      <c r="M552">
        <v>1</v>
      </c>
    </row>
    <row r="553" spans="1:16" x14ac:dyDescent="0.2">
      <c r="A553" t="s">
        <v>341</v>
      </c>
      <c r="B553" t="s">
        <v>418</v>
      </c>
      <c r="C553" t="s">
        <v>697</v>
      </c>
      <c r="D553" t="s">
        <v>391</v>
      </c>
      <c r="E553">
        <v>6506</v>
      </c>
      <c r="F553">
        <v>1358</v>
      </c>
      <c r="G553">
        <v>87.8</v>
      </c>
      <c r="L553">
        <v>858</v>
      </c>
      <c r="M553">
        <v>5096</v>
      </c>
      <c r="N553">
        <v>375</v>
      </c>
      <c r="O553">
        <v>143</v>
      </c>
      <c r="P553">
        <v>34</v>
      </c>
    </row>
    <row r="554" spans="1:16" x14ac:dyDescent="0.2">
      <c r="A554" t="s">
        <v>341</v>
      </c>
      <c r="B554" t="s">
        <v>346</v>
      </c>
      <c r="C554" t="s">
        <v>702</v>
      </c>
      <c r="D554" t="s">
        <v>391</v>
      </c>
      <c r="E554">
        <v>3208</v>
      </c>
      <c r="F554">
        <v>814</v>
      </c>
      <c r="G554">
        <v>102.39</v>
      </c>
      <c r="L554">
        <v>180</v>
      </c>
      <c r="M554">
        <v>2444</v>
      </c>
      <c r="N554">
        <v>537</v>
      </c>
      <c r="O554">
        <v>43</v>
      </c>
      <c r="P554">
        <v>4</v>
      </c>
    </row>
    <row r="555" spans="1:16" x14ac:dyDescent="0.2">
      <c r="A555" t="s">
        <v>341</v>
      </c>
      <c r="B555" t="s">
        <v>347</v>
      </c>
      <c r="C555" t="s">
        <v>702</v>
      </c>
      <c r="D555" t="s">
        <v>391</v>
      </c>
      <c r="E555">
        <v>353</v>
      </c>
      <c r="F555">
        <v>47</v>
      </c>
      <c r="G555">
        <v>74.97</v>
      </c>
      <c r="L555">
        <v>209</v>
      </c>
      <c r="M555">
        <v>124</v>
      </c>
      <c r="N555">
        <v>7</v>
      </c>
      <c r="O555">
        <v>11</v>
      </c>
      <c r="P555">
        <v>2</v>
      </c>
    </row>
    <row r="556" spans="1:16" x14ac:dyDescent="0.2">
      <c r="A556" t="s">
        <v>341</v>
      </c>
      <c r="B556" t="s">
        <v>348</v>
      </c>
      <c r="C556" t="s">
        <v>702</v>
      </c>
      <c r="D556" t="s">
        <v>391</v>
      </c>
      <c r="E556">
        <v>11</v>
      </c>
      <c r="F556">
        <v>1</v>
      </c>
      <c r="G556">
        <v>58.09</v>
      </c>
      <c r="L556">
        <v>2</v>
      </c>
      <c r="M556">
        <v>7</v>
      </c>
      <c r="N556">
        <v>2</v>
      </c>
    </row>
    <row r="557" spans="1:16" x14ac:dyDescent="0.2">
      <c r="A557" t="s">
        <v>341</v>
      </c>
      <c r="B557" t="s">
        <v>349</v>
      </c>
      <c r="C557" t="s">
        <v>702</v>
      </c>
      <c r="D557" t="s">
        <v>391</v>
      </c>
      <c r="E557">
        <v>1</v>
      </c>
      <c r="G557">
        <v>10</v>
      </c>
      <c r="M557">
        <v>1</v>
      </c>
    </row>
    <row r="558" spans="1:16" x14ac:dyDescent="0.2">
      <c r="A558" t="s">
        <v>341</v>
      </c>
      <c r="B558" t="s">
        <v>418</v>
      </c>
      <c r="C558" t="s">
        <v>702</v>
      </c>
      <c r="D558" t="s">
        <v>391</v>
      </c>
      <c r="E558">
        <v>3573</v>
      </c>
      <c r="F558">
        <v>862</v>
      </c>
      <c r="G558">
        <v>99.52</v>
      </c>
      <c r="L558">
        <v>391</v>
      </c>
      <c r="M558">
        <v>2576</v>
      </c>
      <c r="N558">
        <v>546</v>
      </c>
      <c r="O558">
        <v>54</v>
      </c>
      <c r="P558">
        <v>6</v>
      </c>
    </row>
    <row r="559" spans="1:16" x14ac:dyDescent="0.2">
      <c r="A559" t="s">
        <v>341</v>
      </c>
      <c r="B559" t="s">
        <v>346</v>
      </c>
      <c r="C559" t="s">
        <v>710</v>
      </c>
      <c r="D559" t="s">
        <v>391</v>
      </c>
      <c r="E559">
        <v>444</v>
      </c>
      <c r="F559">
        <v>116</v>
      </c>
      <c r="G559">
        <v>101.32</v>
      </c>
      <c r="L559">
        <v>28</v>
      </c>
      <c r="M559">
        <v>380</v>
      </c>
      <c r="N559">
        <v>29</v>
      </c>
      <c r="O559">
        <v>6</v>
      </c>
      <c r="P559">
        <v>1</v>
      </c>
    </row>
    <row r="560" spans="1:16" x14ac:dyDescent="0.2">
      <c r="A560" t="s">
        <v>341</v>
      </c>
      <c r="B560" t="s">
        <v>347</v>
      </c>
      <c r="C560" t="s">
        <v>710</v>
      </c>
      <c r="D560" t="s">
        <v>391</v>
      </c>
      <c r="E560">
        <v>29</v>
      </c>
      <c r="F560">
        <v>4</v>
      </c>
      <c r="G560">
        <v>72.28</v>
      </c>
      <c r="L560">
        <v>23</v>
      </c>
      <c r="M560">
        <v>5</v>
      </c>
      <c r="N560">
        <v>1</v>
      </c>
    </row>
    <row r="561" spans="1:16" x14ac:dyDescent="0.2">
      <c r="A561" t="s">
        <v>341</v>
      </c>
      <c r="B561" t="s">
        <v>348</v>
      </c>
      <c r="C561" t="s">
        <v>710</v>
      </c>
      <c r="D561" t="s">
        <v>391</v>
      </c>
      <c r="E561">
        <v>1</v>
      </c>
      <c r="F561">
        <v>1</v>
      </c>
      <c r="G561">
        <v>149</v>
      </c>
      <c r="M561">
        <v>1</v>
      </c>
    </row>
    <row r="562" spans="1:16" x14ac:dyDescent="0.2">
      <c r="A562" t="s">
        <v>341</v>
      </c>
      <c r="B562" t="s">
        <v>418</v>
      </c>
      <c r="C562" t="s">
        <v>710</v>
      </c>
      <c r="D562" t="s">
        <v>391</v>
      </c>
      <c r="E562">
        <v>474</v>
      </c>
      <c r="F562">
        <v>121</v>
      </c>
      <c r="G562">
        <v>99.64</v>
      </c>
      <c r="L562">
        <v>51</v>
      </c>
      <c r="M562">
        <v>386</v>
      </c>
      <c r="N562">
        <v>30</v>
      </c>
      <c r="O562">
        <v>6</v>
      </c>
      <c r="P562">
        <v>1</v>
      </c>
    </row>
    <row r="563" spans="1:16" x14ac:dyDescent="0.2">
      <c r="A563" t="s">
        <v>341</v>
      </c>
      <c r="B563" t="s">
        <v>418</v>
      </c>
      <c r="C563" t="s">
        <v>359</v>
      </c>
      <c r="D563" t="s">
        <v>391</v>
      </c>
      <c r="E563">
        <v>3574</v>
      </c>
      <c r="F563">
        <v>1195</v>
      </c>
      <c r="G563">
        <v>115.79</v>
      </c>
      <c r="H563">
        <v>210</v>
      </c>
      <c r="I563">
        <v>8181</v>
      </c>
      <c r="J563">
        <v>104.67</v>
      </c>
      <c r="K563">
        <v>133.16</v>
      </c>
      <c r="L563">
        <v>304</v>
      </c>
      <c r="M563">
        <v>2706</v>
      </c>
      <c r="N563">
        <v>525</v>
      </c>
      <c r="O563">
        <v>23</v>
      </c>
      <c r="P563">
        <v>16</v>
      </c>
    </row>
    <row r="564" spans="1:16" x14ac:dyDescent="0.2">
      <c r="A564" t="s">
        <v>341</v>
      </c>
      <c r="B564" t="s">
        <v>418</v>
      </c>
      <c r="C564" t="s">
        <v>387</v>
      </c>
      <c r="D564" t="s">
        <v>391</v>
      </c>
      <c r="E564">
        <v>65150</v>
      </c>
      <c r="F564">
        <v>13351</v>
      </c>
      <c r="G564">
        <v>86.46</v>
      </c>
      <c r="H564">
        <v>6204</v>
      </c>
      <c r="I564">
        <v>185502</v>
      </c>
      <c r="J564">
        <v>98.74</v>
      </c>
      <c r="K564">
        <v>107.48</v>
      </c>
      <c r="L564">
        <v>8682</v>
      </c>
      <c r="M564">
        <v>50850</v>
      </c>
      <c r="N564">
        <v>3767</v>
      </c>
      <c r="O564">
        <v>1399</v>
      </c>
      <c r="P564">
        <v>450</v>
      </c>
    </row>
    <row r="565" spans="1:16" x14ac:dyDescent="0.2">
      <c r="A565" t="s">
        <v>341</v>
      </c>
      <c r="B565" t="s">
        <v>418</v>
      </c>
      <c r="C565" t="s">
        <v>386</v>
      </c>
      <c r="D565" t="s">
        <v>391</v>
      </c>
      <c r="E565">
        <v>127570</v>
      </c>
      <c r="F565">
        <v>28569</v>
      </c>
      <c r="G565">
        <v>91.08</v>
      </c>
      <c r="H565">
        <v>11508</v>
      </c>
      <c r="I565">
        <v>335814</v>
      </c>
      <c r="J565">
        <v>104.11</v>
      </c>
      <c r="K565">
        <v>112.35</v>
      </c>
      <c r="L565">
        <v>17548</v>
      </c>
      <c r="M565">
        <v>98773</v>
      </c>
      <c r="N565">
        <v>7652</v>
      </c>
      <c r="O565">
        <v>2722</v>
      </c>
      <c r="P565">
        <v>874</v>
      </c>
    </row>
    <row r="566" spans="1:16" x14ac:dyDescent="0.2">
      <c r="A566" t="s">
        <v>341</v>
      </c>
      <c r="B566" t="s">
        <v>418</v>
      </c>
      <c r="C566" t="s">
        <v>388</v>
      </c>
      <c r="D566" t="s">
        <v>391</v>
      </c>
      <c r="E566">
        <v>87010</v>
      </c>
      <c r="F566">
        <v>17764</v>
      </c>
      <c r="G566">
        <v>89.35</v>
      </c>
      <c r="H566">
        <v>7647</v>
      </c>
      <c r="I566">
        <v>220208</v>
      </c>
      <c r="J566">
        <v>108.53</v>
      </c>
      <c r="K566">
        <v>113.03</v>
      </c>
      <c r="L566">
        <v>12541</v>
      </c>
      <c r="M566">
        <v>67788</v>
      </c>
      <c r="N566">
        <v>4378</v>
      </c>
      <c r="O566">
        <v>1729</v>
      </c>
      <c r="P566">
        <v>571</v>
      </c>
    </row>
    <row r="567" spans="1:16" x14ac:dyDescent="0.2">
      <c r="A567" t="s">
        <v>341</v>
      </c>
      <c r="B567" t="s">
        <v>418</v>
      </c>
      <c r="C567" t="s">
        <v>389</v>
      </c>
      <c r="D567" t="s">
        <v>391</v>
      </c>
      <c r="E567">
        <v>68143</v>
      </c>
      <c r="F567">
        <v>15109</v>
      </c>
      <c r="G567">
        <v>91.54</v>
      </c>
      <c r="H567">
        <v>5738</v>
      </c>
      <c r="I567">
        <v>176590</v>
      </c>
      <c r="J567">
        <v>105.71</v>
      </c>
      <c r="K567">
        <v>113.27</v>
      </c>
      <c r="L567">
        <v>8521</v>
      </c>
      <c r="M567">
        <v>54410</v>
      </c>
      <c r="N567">
        <v>3567</v>
      </c>
      <c r="O567">
        <v>1197</v>
      </c>
      <c r="P567">
        <v>446</v>
      </c>
    </row>
    <row r="568" spans="1:16" x14ac:dyDescent="0.2">
      <c r="A568" t="s">
        <v>341</v>
      </c>
      <c r="B568" t="s">
        <v>346</v>
      </c>
      <c r="C568" t="s">
        <v>359</v>
      </c>
      <c r="D568" t="s">
        <v>391</v>
      </c>
      <c r="E568">
        <v>3339</v>
      </c>
      <c r="F568">
        <v>1148</v>
      </c>
      <c r="G568">
        <v>117.37</v>
      </c>
      <c r="H568">
        <v>198</v>
      </c>
      <c r="I568">
        <v>7782</v>
      </c>
      <c r="J568">
        <v>102.98</v>
      </c>
      <c r="K568">
        <v>133.6</v>
      </c>
      <c r="L568">
        <v>182</v>
      </c>
      <c r="M568">
        <v>2604</v>
      </c>
      <c r="N568">
        <v>517</v>
      </c>
      <c r="O568">
        <v>21</v>
      </c>
      <c r="P568">
        <v>15</v>
      </c>
    </row>
    <row r="569" spans="1:16" x14ac:dyDescent="0.2">
      <c r="A569" t="s">
        <v>341</v>
      </c>
      <c r="B569" t="s">
        <v>346</v>
      </c>
      <c r="C569" t="s">
        <v>387</v>
      </c>
      <c r="D569" t="s">
        <v>391</v>
      </c>
      <c r="E569">
        <v>59792</v>
      </c>
      <c r="F569">
        <v>12547</v>
      </c>
      <c r="G569">
        <v>87.01</v>
      </c>
      <c r="H569">
        <v>5813</v>
      </c>
      <c r="I569">
        <v>175012</v>
      </c>
      <c r="J569">
        <v>96.91</v>
      </c>
      <c r="K569">
        <v>107.25</v>
      </c>
      <c r="L569">
        <v>5128</v>
      </c>
      <c r="M569">
        <v>49301</v>
      </c>
      <c r="N569">
        <v>3672</v>
      </c>
      <c r="O569">
        <v>1285</v>
      </c>
      <c r="P569">
        <v>406</v>
      </c>
    </row>
    <row r="570" spans="1:16" x14ac:dyDescent="0.2">
      <c r="A570" t="s">
        <v>341</v>
      </c>
      <c r="B570" t="s">
        <v>346</v>
      </c>
      <c r="C570" t="s">
        <v>386</v>
      </c>
      <c r="D570" t="s">
        <v>391</v>
      </c>
      <c r="E570">
        <v>115606</v>
      </c>
      <c r="F570">
        <v>26778</v>
      </c>
      <c r="G570">
        <v>92.18</v>
      </c>
      <c r="H570">
        <v>10676</v>
      </c>
      <c r="I570">
        <v>316845</v>
      </c>
      <c r="J570">
        <v>102.47</v>
      </c>
      <c r="K570">
        <v>112.86</v>
      </c>
      <c r="L570">
        <v>9503</v>
      </c>
      <c r="M570">
        <v>95441</v>
      </c>
      <c r="N570">
        <v>7419</v>
      </c>
      <c r="O570">
        <v>2469</v>
      </c>
      <c r="P570">
        <v>773</v>
      </c>
    </row>
    <row r="571" spans="1:16" x14ac:dyDescent="0.2">
      <c r="A571" t="s">
        <v>341</v>
      </c>
      <c r="B571" t="s">
        <v>346</v>
      </c>
      <c r="C571" t="s">
        <v>388</v>
      </c>
      <c r="D571" t="s">
        <v>391</v>
      </c>
      <c r="E571">
        <v>76538</v>
      </c>
      <c r="F571">
        <v>16291</v>
      </c>
      <c r="G571">
        <v>90.55</v>
      </c>
      <c r="H571">
        <v>6893</v>
      </c>
      <c r="I571">
        <v>203424</v>
      </c>
      <c r="J571">
        <v>106.5</v>
      </c>
      <c r="K571">
        <v>114.04</v>
      </c>
      <c r="L571">
        <v>5368</v>
      </c>
      <c r="M571">
        <v>65003</v>
      </c>
      <c r="N571">
        <v>4186</v>
      </c>
      <c r="O571">
        <v>1499</v>
      </c>
      <c r="P571">
        <v>481</v>
      </c>
    </row>
    <row r="572" spans="1:16" x14ac:dyDescent="0.2">
      <c r="A572" t="s">
        <v>341</v>
      </c>
      <c r="B572" t="s">
        <v>346</v>
      </c>
      <c r="C572" t="s">
        <v>389</v>
      </c>
      <c r="D572" t="s">
        <v>391</v>
      </c>
      <c r="E572">
        <v>62199</v>
      </c>
      <c r="F572">
        <v>14208</v>
      </c>
      <c r="G572">
        <v>92.52</v>
      </c>
      <c r="H572">
        <v>5283</v>
      </c>
      <c r="I572">
        <v>165203</v>
      </c>
      <c r="J572">
        <v>103.69</v>
      </c>
      <c r="K572">
        <v>113.38</v>
      </c>
      <c r="L572">
        <v>4542</v>
      </c>
      <c r="M572">
        <v>52737</v>
      </c>
      <c r="N572">
        <v>3453</v>
      </c>
      <c r="O572">
        <v>1062</v>
      </c>
      <c r="P572">
        <v>404</v>
      </c>
    </row>
    <row r="573" spans="1:16" x14ac:dyDescent="0.2">
      <c r="A573" t="s">
        <v>341</v>
      </c>
      <c r="B573" t="s">
        <v>347</v>
      </c>
      <c r="C573" t="s">
        <v>359</v>
      </c>
      <c r="D573" t="s">
        <v>391</v>
      </c>
      <c r="E573">
        <v>228</v>
      </c>
      <c r="F573">
        <v>46</v>
      </c>
      <c r="G573">
        <v>94.53</v>
      </c>
      <c r="H573">
        <v>12</v>
      </c>
      <c r="I573">
        <v>382</v>
      </c>
      <c r="J573">
        <v>132.5</v>
      </c>
      <c r="K573">
        <v>127.79</v>
      </c>
      <c r="L573">
        <v>122</v>
      </c>
      <c r="M573">
        <v>96</v>
      </c>
      <c r="N573">
        <v>7</v>
      </c>
      <c r="O573">
        <v>2</v>
      </c>
      <c r="P573">
        <v>1</v>
      </c>
    </row>
    <row r="574" spans="1:16" x14ac:dyDescent="0.2">
      <c r="A574" t="s">
        <v>341</v>
      </c>
      <c r="B574" t="s">
        <v>347</v>
      </c>
      <c r="C574" t="s">
        <v>387</v>
      </c>
      <c r="D574" t="s">
        <v>391</v>
      </c>
      <c r="E574">
        <v>5250</v>
      </c>
      <c r="F574">
        <v>787</v>
      </c>
      <c r="G574">
        <v>80.459999999999994</v>
      </c>
      <c r="H574">
        <v>387</v>
      </c>
      <c r="I574">
        <v>10167</v>
      </c>
      <c r="J574">
        <v>126.82</v>
      </c>
      <c r="K574">
        <v>110.98</v>
      </c>
      <c r="L574">
        <v>3547</v>
      </c>
      <c r="M574">
        <v>1459</v>
      </c>
      <c r="N574">
        <v>87</v>
      </c>
      <c r="O574">
        <v>112</v>
      </c>
      <c r="P574">
        <v>43</v>
      </c>
    </row>
    <row r="575" spans="1:16" x14ac:dyDescent="0.2">
      <c r="A575" t="s">
        <v>341</v>
      </c>
      <c r="B575" t="s">
        <v>347</v>
      </c>
      <c r="C575" t="s">
        <v>386</v>
      </c>
      <c r="D575" t="s">
        <v>391</v>
      </c>
      <c r="E575">
        <v>11694</v>
      </c>
      <c r="F575">
        <v>1744</v>
      </c>
      <c r="G575">
        <v>80.400000000000006</v>
      </c>
      <c r="H575">
        <v>806</v>
      </c>
      <c r="I575">
        <v>18239</v>
      </c>
      <c r="J575">
        <v>126.17</v>
      </c>
      <c r="K575">
        <v>103.85</v>
      </c>
      <c r="L575">
        <v>8016</v>
      </c>
      <c r="M575">
        <v>3121</v>
      </c>
      <c r="N575">
        <v>209</v>
      </c>
      <c r="O575">
        <v>248</v>
      </c>
      <c r="P575">
        <v>100</v>
      </c>
    </row>
    <row r="576" spans="1:16" x14ac:dyDescent="0.2">
      <c r="A576" t="s">
        <v>341</v>
      </c>
      <c r="B576" t="s">
        <v>347</v>
      </c>
      <c r="C576" t="s">
        <v>388</v>
      </c>
      <c r="D576" t="s">
        <v>391</v>
      </c>
      <c r="E576">
        <v>10327</v>
      </c>
      <c r="F576">
        <v>1449</v>
      </c>
      <c r="G576">
        <v>80.62</v>
      </c>
      <c r="H576">
        <v>736</v>
      </c>
      <c r="I576">
        <v>16378</v>
      </c>
      <c r="J576">
        <v>127.42</v>
      </c>
      <c r="K576">
        <v>100.74</v>
      </c>
      <c r="L576">
        <v>7158</v>
      </c>
      <c r="M576">
        <v>2671</v>
      </c>
      <c r="N576">
        <v>179</v>
      </c>
      <c r="O576">
        <v>227</v>
      </c>
      <c r="P576">
        <v>90</v>
      </c>
    </row>
    <row r="577" spans="1:16" x14ac:dyDescent="0.2">
      <c r="A577" t="s">
        <v>341</v>
      </c>
      <c r="B577" t="s">
        <v>347</v>
      </c>
      <c r="C577" t="s">
        <v>389</v>
      </c>
      <c r="D577" t="s">
        <v>391</v>
      </c>
      <c r="E577">
        <v>5830</v>
      </c>
      <c r="F577">
        <v>883</v>
      </c>
      <c r="G577">
        <v>81.430000000000007</v>
      </c>
      <c r="H577">
        <v>451</v>
      </c>
      <c r="I577">
        <v>11064</v>
      </c>
      <c r="J577">
        <v>130</v>
      </c>
      <c r="K577">
        <v>112.16</v>
      </c>
      <c r="L577">
        <v>3968</v>
      </c>
      <c r="M577">
        <v>1584</v>
      </c>
      <c r="N577">
        <v>101</v>
      </c>
      <c r="O577">
        <v>134</v>
      </c>
      <c r="P577">
        <v>42</v>
      </c>
    </row>
    <row r="578" spans="1:16" x14ac:dyDescent="0.2">
      <c r="A578" t="s">
        <v>341</v>
      </c>
      <c r="B578" t="s">
        <v>348</v>
      </c>
      <c r="C578" t="s">
        <v>359</v>
      </c>
      <c r="D578" t="s">
        <v>391</v>
      </c>
      <c r="E578">
        <v>6</v>
      </c>
      <c r="G578">
        <v>36.67</v>
      </c>
      <c r="I578">
        <v>17</v>
      </c>
      <c r="K578">
        <v>50.41</v>
      </c>
      <c r="M578">
        <v>5</v>
      </c>
      <c r="N578">
        <v>1</v>
      </c>
    </row>
    <row r="579" spans="1:16" x14ac:dyDescent="0.2">
      <c r="A579" t="s">
        <v>341</v>
      </c>
      <c r="B579" t="s">
        <v>348</v>
      </c>
      <c r="C579" t="s">
        <v>387</v>
      </c>
      <c r="D579" t="s">
        <v>391</v>
      </c>
      <c r="E579">
        <v>99</v>
      </c>
      <c r="F579">
        <v>17</v>
      </c>
      <c r="G579">
        <v>77.59</v>
      </c>
      <c r="H579">
        <v>4</v>
      </c>
      <c r="I579">
        <v>306</v>
      </c>
      <c r="J579">
        <v>47.75</v>
      </c>
      <c r="K579">
        <v>98.39</v>
      </c>
      <c r="L579">
        <v>7</v>
      </c>
      <c r="M579">
        <v>81</v>
      </c>
      <c r="N579">
        <v>8</v>
      </c>
      <c r="O579">
        <v>2</v>
      </c>
      <c r="P579">
        <v>1</v>
      </c>
    </row>
    <row r="580" spans="1:16" x14ac:dyDescent="0.2">
      <c r="A580" t="s">
        <v>341</v>
      </c>
      <c r="B580" t="s">
        <v>348</v>
      </c>
      <c r="C580" t="s">
        <v>386</v>
      </c>
      <c r="D580" t="s">
        <v>391</v>
      </c>
      <c r="E580">
        <v>223</v>
      </c>
      <c r="F580">
        <v>45</v>
      </c>
      <c r="G580">
        <v>90.25</v>
      </c>
      <c r="H580">
        <v>24</v>
      </c>
      <c r="I580">
        <v>699</v>
      </c>
      <c r="J580">
        <v>77.63</v>
      </c>
      <c r="K580">
        <v>98.86</v>
      </c>
      <c r="L580">
        <v>29</v>
      </c>
      <c r="M580">
        <v>170</v>
      </c>
      <c r="N580">
        <v>18</v>
      </c>
      <c r="O580">
        <v>5</v>
      </c>
      <c r="P580">
        <v>1</v>
      </c>
    </row>
    <row r="581" spans="1:16" x14ac:dyDescent="0.2">
      <c r="A581" t="s">
        <v>341</v>
      </c>
      <c r="B581" t="s">
        <v>348</v>
      </c>
      <c r="C581" t="s">
        <v>388</v>
      </c>
      <c r="D581" t="s">
        <v>391</v>
      </c>
      <c r="E581">
        <v>131</v>
      </c>
      <c r="F581">
        <v>24</v>
      </c>
      <c r="G581">
        <v>81.14</v>
      </c>
      <c r="H581">
        <v>18</v>
      </c>
      <c r="I581">
        <v>395</v>
      </c>
      <c r="J581">
        <v>112.39</v>
      </c>
      <c r="K581">
        <v>96.8</v>
      </c>
      <c r="L581">
        <v>15</v>
      </c>
      <c r="M581">
        <v>101</v>
      </c>
      <c r="N581">
        <v>12</v>
      </c>
      <c r="O581">
        <v>3</v>
      </c>
    </row>
    <row r="582" spans="1:16" x14ac:dyDescent="0.2">
      <c r="A582" t="s">
        <v>341</v>
      </c>
      <c r="B582" t="s">
        <v>348</v>
      </c>
      <c r="C582" t="s">
        <v>389</v>
      </c>
      <c r="D582" t="s">
        <v>391</v>
      </c>
      <c r="E582">
        <v>94</v>
      </c>
      <c r="F582">
        <v>18</v>
      </c>
      <c r="G582">
        <v>83.2</v>
      </c>
      <c r="H582">
        <v>4</v>
      </c>
      <c r="I582">
        <v>300</v>
      </c>
      <c r="J582">
        <v>34.5</v>
      </c>
      <c r="K582">
        <v>87.56</v>
      </c>
      <c r="L582">
        <v>11</v>
      </c>
      <c r="M582">
        <v>72</v>
      </c>
      <c r="N582">
        <v>10</v>
      </c>
      <c r="O582">
        <v>1</v>
      </c>
    </row>
    <row r="583" spans="1:16" x14ac:dyDescent="0.2">
      <c r="A583" t="s">
        <v>341</v>
      </c>
      <c r="B583" t="s">
        <v>349</v>
      </c>
      <c r="C583" t="s">
        <v>359</v>
      </c>
      <c r="D583" t="s">
        <v>391</v>
      </c>
      <c r="E583">
        <v>1</v>
      </c>
      <c r="F583">
        <v>1</v>
      </c>
      <c r="G583">
        <v>132</v>
      </c>
      <c r="M583">
        <v>1</v>
      </c>
    </row>
    <row r="584" spans="1:16" x14ac:dyDescent="0.2">
      <c r="A584" t="s">
        <v>341</v>
      </c>
      <c r="B584" t="s">
        <v>349</v>
      </c>
      <c r="C584" t="s">
        <v>387</v>
      </c>
      <c r="D584" t="s">
        <v>391</v>
      </c>
      <c r="E584">
        <v>9</v>
      </c>
      <c r="G584">
        <v>28.67</v>
      </c>
      <c r="I584">
        <v>17</v>
      </c>
      <c r="K584">
        <v>488.41</v>
      </c>
      <c r="M584">
        <v>9</v>
      </c>
    </row>
    <row r="585" spans="1:16" x14ac:dyDescent="0.2">
      <c r="A585" t="s">
        <v>341</v>
      </c>
      <c r="B585" t="s">
        <v>349</v>
      </c>
      <c r="C585" t="s">
        <v>386</v>
      </c>
      <c r="D585" t="s">
        <v>391</v>
      </c>
      <c r="E585">
        <v>47</v>
      </c>
      <c r="F585">
        <v>2</v>
      </c>
      <c r="G585">
        <v>41.36</v>
      </c>
      <c r="H585">
        <v>2</v>
      </c>
      <c r="I585">
        <v>31</v>
      </c>
      <c r="J585">
        <v>321</v>
      </c>
      <c r="K585">
        <v>264.39</v>
      </c>
      <c r="M585">
        <v>41</v>
      </c>
      <c r="N585">
        <v>6</v>
      </c>
    </row>
    <row r="586" spans="1:16" x14ac:dyDescent="0.2">
      <c r="A586" t="s">
        <v>341</v>
      </c>
      <c r="B586" t="s">
        <v>349</v>
      </c>
      <c r="C586" t="s">
        <v>388</v>
      </c>
      <c r="D586" t="s">
        <v>391</v>
      </c>
      <c r="E586">
        <v>14</v>
      </c>
      <c r="G586">
        <v>29.07</v>
      </c>
      <c r="I586">
        <v>11</v>
      </c>
      <c r="K586">
        <v>251.82</v>
      </c>
      <c r="M586">
        <v>13</v>
      </c>
      <c r="N586">
        <v>1</v>
      </c>
    </row>
    <row r="587" spans="1:16" x14ac:dyDescent="0.2">
      <c r="A587" t="s">
        <v>341</v>
      </c>
      <c r="B587" t="s">
        <v>349</v>
      </c>
      <c r="C587" t="s">
        <v>389</v>
      </c>
      <c r="D587" t="s">
        <v>391</v>
      </c>
      <c r="E587">
        <v>20</v>
      </c>
      <c r="G587">
        <v>21.45</v>
      </c>
      <c r="I587">
        <v>23</v>
      </c>
      <c r="K587">
        <v>180.26</v>
      </c>
      <c r="M587">
        <v>17</v>
      </c>
      <c r="N587">
        <v>3</v>
      </c>
    </row>
    <row r="588" spans="1:16" x14ac:dyDescent="0.2">
      <c r="A588" t="s">
        <v>341</v>
      </c>
      <c r="B588" t="s">
        <v>418</v>
      </c>
      <c r="C588" t="s">
        <v>391</v>
      </c>
      <c r="D588" t="s">
        <v>391</v>
      </c>
      <c r="E588">
        <v>246742</v>
      </c>
      <c r="F588">
        <v>48368</v>
      </c>
      <c r="G588">
        <v>87.25</v>
      </c>
      <c r="H588">
        <v>154</v>
      </c>
      <c r="I588">
        <v>4575</v>
      </c>
      <c r="J588">
        <v>84.59</v>
      </c>
      <c r="K588">
        <v>87.37</v>
      </c>
      <c r="L588">
        <v>26993</v>
      </c>
      <c r="M588">
        <v>215465</v>
      </c>
      <c r="N588">
        <v>4207</v>
      </c>
      <c r="O588">
        <v>77</v>
      </c>
    </row>
    <row r="589" spans="1:16" x14ac:dyDescent="0.2">
      <c r="A589" t="s">
        <v>341</v>
      </c>
      <c r="B589" t="s">
        <v>346</v>
      </c>
      <c r="C589" t="s">
        <v>391</v>
      </c>
      <c r="D589" t="s">
        <v>391</v>
      </c>
      <c r="E589">
        <v>217885</v>
      </c>
      <c r="F589">
        <v>45189</v>
      </c>
      <c r="G589">
        <v>89.06</v>
      </c>
      <c r="H589">
        <v>107</v>
      </c>
      <c r="I589">
        <v>3726</v>
      </c>
      <c r="J589">
        <v>90.81</v>
      </c>
      <c r="K589">
        <v>89.87</v>
      </c>
      <c r="L589">
        <v>5926</v>
      </c>
      <c r="M589">
        <v>207735</v>
      </c>
      <c r="N589">
        <v>4157</v>
      </c>
      <c r="O589">
        <v>67</v>
      </c>
    </row>
    <row r="590" spans="1:16" x14ac:dyDescent="0.2">
      <c r="A590" t="s">
        <v>341</v>
      </c>
      <c r="B590" t="s">
        <v>347</v>
      </c>
      <c r="C590" t="s">
        <v>391</v>
      </c>
      <c r="D590" t="s">
        <v>391</v>
      </c>
      <c r="E590">
        <v>28449</v>
      </c>
      <c r="F590">
        <v>3119</v>
      </c>
      <c r="G590">
        <v>73.569999999999993</v>
      </c>
      <c r="H590">
        <v>46</v>
      </c>
      <c r="I590">
        <v>807</v>
      </c>
      <c r="J590">
        <v>68.930000000000007</v>
      </c>
      <c r="K590">
        <v>78.48</v>
      </c>
      <c r="L590">
        <v>21056</v>
      </c>
      <c r="M590">
        <v>7349</v>
      </c>
      <c r="N590">
        <v>34</v>
      </c>
      <c r="O590">
        <v>10</v>
      </c>
    </row>
    <row r="591" spans="1:16" x14ac:dyDescent="0.2">
      <c r="A591" t="s">
        <v>341</v>
      </c>
      <c r="B591" t="s">
        <v>348</v>
      </c>
      <c r="C591" t="s">
        <v>391</v>
      </c>
      <c r="D591" t="s">
        <v>391</v>
      </c>
      <c r="E591">
        <v>338</v>
      </c>
      <c r="F591">
        <v>59</v>
      </c>
      <c r="G591">
        <v>79.489999999999995</v>
      </c>
      <c r="H591">
        <v>1</v>
      </c>
      <c r="I591">
        <v>39</v>
      </c>
      <c r="J591">
        <v>139</v>
      </c>
      <c r="K591">
        <v>39.64</v>
      </c>
      <c r="L591">
        <v>11</v>
      </c>
      <c r="M591">
        <v>317</v>
      </c>
      <c r="N591">
        <v>10</v>
      </c>
    </row>
    <row r="592" spans="1:16" x14ac:dyDescent="0.2">
      <c r="A592" t="s">
        <v>341</v>
      </c>
      <c r="B592" t="s">
        <v>349</v>
      </c>
      <c r="C592" t="s">
        <v>391</v>
      </c>
      <c r="D592" t="s">
        <v>391</v>
      </c>
      <c r="E592">
        <v>70</v>
      </c>
      <c r="F592">
        <v>1</v>
      </c>
      <c r="G592">
        <v>25.66</v>
      </c>
      <c r="I592">
        <v>3</v>
      </c>
      <c r="K592">
        <v>1</v>
      </c>
      <c r="M592">
        <v>64</v>
      </c>
      <c r="N592">
        <v>6</v>
      </c>
    </row>
    <row r="593" spans="1:7" x14ac:dyDescent="0.2">
      <c r="A593" t="s">
        <v>343</v>
      </c>
      <c r="B593" t="s">
        <v>338</v>
      </c>
      <c r="C593" t="s">
        <v>650</v>
      </c>
      <c r="D593" t="s">
        <v>338</v>
      </c>
      <c r="E593">
        <v>155026</v>
      </c>
      <c r="G593">
        <v>406.06</v>
      </c>
    </row>
    <row r="594" spans="1:7" x14ac:dyDescent="0.2">
      <c r="A594" t="s">
        <v>343</v>
      </c>
      <c r="B594" t="s">
        <v>338</v>
      </c>
      <c r="C594" t="s">
        <v>650</v>
      </c>
      <c r="D594" t="s">
        <v>343</v>
      </c>
      <c r="E594">
        <v>131</v>
      </c>
      <c r="G594">
        <v>213.82</v>
      </c>
    </row>
    <row r="595" spans="1:7" x14ac:dyDescent="0.2">
      <c r="A595" t="s">
        <v>343</v>
      </c>
      <c r="B595" t="s">
        <v>338</v>
      </c>
      <c r="C595" t="s">
        <v>650</v>
      </c>
      <c r="D595" t="s">
        <v>345</v>
      </c>
      <c r="E595">
        <v>22957</v>
      </c>
      <c r="G595">
        <v>488.9</v>
      </c>
    </row>
    <row r="596" spans="1:7" x14ac:dyDescent="0.2">
      <c r="A596" t="s">
        <v>343</v>
      </c>
      <c r="B596" t="s">
        <v>338</v>
      </c>
      <c r="C596" t="s">
        <v>650</v>
      </c>
      <c r="D596" t="s">
        <v>341</v>
      </c>
      <c r="E596">
        <v>149</v>
      </c>
      <c r="G596">
        <v>738.29</v>
      </c>
    </row>
    <row r="597" spans="1:7" x14ac:dyDescent="0.2">
      <c r="A597" t="s">
        <v>343</v>
      </c>
      <c r="B597" t="s">
        <v>338</v>
      </c>
      <c r="C597" t="s">
        <v>650</v>
      </c>
      <c r="D597" t="s">
        <v>358</v>
      </c>
      <c r="E597">
        <v>32589</v>
      </c>
      <c r="G597">
        <v>365.88</v>
      </c>
    </row>
    <row r="598" spans="1:7" x14ac:dyDescent="0.2">
      <c r="A598" t="s">
        <v>343</v>
      </c>
      <c r="B598" t="s">
        <v>338</v>
      </c>
      <c r="C598" t="s">
        <v>650</v>
      </c>
      <c r="D598" t="s">
        <v>340</v>
      </c>
      <c r="E598">
        <v>37810</v>
      </c>
      <c r="G598">
        <v>248.45</v>
      </c>
    </row>
    <row r="599" spans="1:7" x14ac:dyDescent="0.2">
      <c r="A599" t="s">
        <v>343</v>
      </c>
      <c r="B599" t="s">
        <v>338</v>
      </c>
      <c r="C599" t="s">
        <v>650</v>
      </c>
      <c r="D599" t="s">
        <v>344</v>
      </c>
      <c r="E599">
        <v>9297</v>
      </c>
      <c r="G599">
        <v>181.88</v>
      </c>
    </row>
    <row r="600" spans="1:7" x14ac:dyDescent="0.2">
      <c r="A600" t="s">
        <v>343</v>
      </c>
      <c r="B600" t="s">
        <v>338</v>
      </c>
      <c r="C600" t="s">
        <v>650</v>
      </c>
      <c r="D600" t="s">
        <v>339</v>
      </c>
      <c r="E600">
        <v>12663</v>
      </c>
      <c r="G600">
        <v>341.48</v>
      </c>
    </row>
    <row r="601" spans="1:7" x14ac:dyDescent="0.2">
      <c r="A601" t="s">
        <v>343</v>
      </c>
      <c r="B601" t="s">
        <v>338</v>
      </c>
      <c r="C601" t="s">
        <v>650</v>
      </c>
      <c r="D601" t="s">
        <v>342</v>
      </c>
      <c r="E601">
        <v>9428</v>
      </c>
      <c r="G601">
        <v>182.32</v>
      </c>
    </row>
    <row r="602" spans="1:7" x14ac:dyDescent="0.2">
      <c r="A602" t="s">
        <v>343</v>
      </c>
      <c r="B602" t="s">
        <v>339</v>
      </c>
      <c r="C602" t="s">
        <v>384</v>
      </c>
      <c r="D602" t="s">
        <v>649</v>
      </c>
      <c r="E602">
        <v>37674</v>
      </c>
      <c r="G602">
        <v>248.55</v>
      </c>
    </row>
    <row r="603" spans="1:7" x14ac:dyDescent="0.2">
      <c r="A603" t="s">
        <v>343</v>
      </c>
      <c r="B603" t="s">
        <v>339</v>
      </c>
      <c r="C603" t="s">
        <v>109</v>
      </c>
      <c r="D603" t="s">
        <v>649</v>
      </c>
      <c r="E603">
        <v>3681</v>
      </c>
      <c r="G603">
        <v>418.22</v>
      </c>
    </row>
    <row r="604" spans="1:7" x14ac:dyDescent="0.2">
      <c r="A604" t="s">
        <v>343</v>
      </c>
      <c r="B604" t="s">
        <v>339</v>
      </c>
      <c r="C604" t="s">
        <v>110</v>
      </c>
      <c r="D604" t="s">
        <v>649</v>
      </c>
      <c r="E604">
        <v>2052</v>
      </c>
      <c r="G604">
        <v>381.65</v>
      </c>
    </row>
    <row r="605" spans="1:7" x14ac:dyDescent="0.2">
      <c r="A605" t="s">
        <v>343</v>
      </c>
      <c r="B605" t="s">
        <v>339</v>
      </c>
      <c r="C605" t="s">
        <v>111</v>
      </c>
      <c r="D605" t="s">
        <v>649</v>
      </c>
      <c r="E605">
        <v>4345</v>
      </c>
      <c r="G605">
        <v>347.12</v>
      </c>
    </row>
    <row r="606" spans="1:7" x14ac:dyDescent="0.2">
      <c r="A606" t="s">
        <v>343</v>
      </c>
      <c r="B606" t="s">
        <v>339</v>
      </c>
      <c r="C606" t="s">
        <v>112</v>
      </c>
      <c r="D606" t="s">
        <v>649</v>
      </c>
      <c r="E606">
        <v>2590</v>
      </c>
      <c r="G606">
        <v>383.37</v>
      </c>
    </row>
    <row r="607" spans="1:7" x14ac:dyDescent="0.2">
      <c r="A607" t="s">
        <v>343</v>
      </c>
      <c r="B607" t="s">
        <v>339</v>
      </c>
      <c r="C607" t="s">
        <v>113</v>
      </c>
      <c r="D607" t="s">
        <v>649</v>
      </c>
      <c r="E607">
        <v>1835</v>
      </c>
      <c r="G607">
        <v>306.5</v>
      </c>
    </row>
    <row r="608" spans="1:7" x14ac:dyDescent="0.2">
      <c r="A608" t="s">
        <v>343</v>
      </c>
      <c r="B608" t="s">
        <v>339</v>
      </c>
      <c r="C608" t="s">
        <v>114</v>
      </c>
      <c r="D608" t="s">
        <v>649</v>
      </c>
      <c r="E608">
        <v>3204</v>
      </c>
      <c r="G608">
        <v>428.63</v>
      </c>
    </row>
    <row r="609" spans="1:7" x14ac:dyDescent="0.2">
      <c r="A609" t="s">
        <v>343</v>
      </c>
      <c r="B609" t="s">
        <v>339</v>
      </c>
      <c r="C609" t="s">
        <v>86</v>
      </c>
      <c r="D609" t="s">
        <v>649</v>
      </c>
      <c r="E609">
        <v>6487</v>
      </c>
      <c r="G609">
        <v>445.93</v>
      </c>
    </row>
    <row r="610" spans="1:7" x14ac:dyDescent="0.2">
      <c r="A610" t="s">
        <v>343</v>
      </c>
      <c r="B610" t="s">
        <v>339</v>
      </c>
      <c r="C610" t="s">
        <v>115</v>
      </c>
      <c r="D610" t="s">
        <v>649</v>
      </c>
      <c r="E610">
        <v>3650</v>
      </c>
      <c r="G610">
        <v>674.85</v>
      </c>
    </row>
    <row r="611" spans="1:7" x14ac:dyDescent="0.2">
      <c r="A611" t="s">
        <v>343</v>
      </c>
      <c r="B611" t="s">
        <v>339</v>
      </c>
      <c r="C611" t="s">
        <v>116</v>
      </c>
      <c r="D611" t="s">
        <v>649</v>
      </c>
      <c r="E611">
        <v>3708</v>
      </c>
      <c r="G611">
        <v>537.30999999999995</v>
      </c>
    </row>
    <row r="612" spans="1:7" x14ac:dyDescent="0.2">
      <c r="A612" t="s">
        <v>343</v>
      </c>
      <c r="B612" t="s">
        <v>339</v>
      </c>
      <c r="C612" t="s">
        <v>89</v>
      </c>
      <c r="D612" t="s">
        <v>649</v>
      </c>
      <c r="E612">
        <v>8530</v>
      </c>
      <c r="G612">
        <v>393.75</v>
      </c>
    </row>
    <row r="613" spans="1:7" x14ac:dyDescent="0.2">
      <c r="A613" t="s">
        <v>343</v>
      </c>
      <c r="B613" t="s">
        <v>339</v>
      </c>
      <c r="C613" t="s">
        <v>117</v>
      </c>
      <c r="D613" t="s">
        <v>649</v>
      </c>
      <c r="E613">
        <v>4020</v>
      </c>
      <c r="G613">
        <v>369.42</v>
      </c>
    </row>
    <row r="614" spans="1:7" x14ac:dyDescent="0.2">
      <c r="A614" t="s">
        <v>343</v>
      </c>
      <c r="B614" t="s">
        <v>339</v>
      </c>
      <c r="C614" t="s">
        <v>118</v>
      </c>
      <c r="D614" t="s">
        <v>649</v>
      </c>
      <c r="E614">
        <v>4616</v>
      </c>
      <c r="G614">
        <v>284.83999999999997</v>
      </c>
    </row>
    <row r="615" spans="1:7" x14ac:dyDescent="0.2">
      <c r="A615" t="s">
        <v>343</v>
      </c>
      <c r="B615" t="s">
        <v>339</v>
      </c>
      <c r="C615" t="s">
        <v>119</v>
      </c>
      <c r="D615" t="s">
        <v>649</v>
      </c>
      <c r="E615">
        <v>3032</v>
      </c>
      <c r="G615">
        <v>723.05</v>
      </c>
    </row>
    <row r="616" spans="1:7" x14ac:dyDescent="0.2">
      <c r="A616" t="s">
        <v>343</v>
      </c>
      <c r="B616" t="s">
        <v>339</v>
      </c>
      <c r="C616" t="s">
        <v>120</v>
      </c>
      <c r="D616" t="s">
        <v>649</v>
      </c>
      <c r="E616">
        <v>3787</v>
      </c>
      <c r="G616">
        <v>221.08</v>
      </c>
    </row>
    <row r="617" spans="1:7" x14ac:dyDescent="0.2">
      <c r="A617" t="s">
        <v>343</v>
      </c>
      <c r="B617" t="s">
        <v>339</v>
      </c>
      <c r="C617" t="s">
        <v>121</v>
      </c>
      <c r="D617" t="s">
        <v>649</v>
      </c>
      <c r="E617">
        <v>2549</v>
      </c>
      <c r="G617">
        <v>333.59</v>
      </c>
    </row>
    <row r="618" spans="1:7" x14ac:dyDescent="0.2">
      <c r="A618" t="s">
        <v>343</v>
      </c>
      <c r="B618" t="s">
        <v>339</v>
      </c>
      <c r="C618" t="s">
        <v>80</v>
      </c>
      <c r="D618" t="s">
        <v>649</v>
      </c>
      <c r="E618">
        <v>2475</v>
      </c>
      <c r="G618">
        <v>344.24</v>
      </c>
    </row>
    <row r="619" spans="1:7" x14ac:dyDescent="0.2">
      <c r="A619" t="s">
        <v>343</v>
      </c>
      <c r="B619" t="s">
        <v>339</v>
      </c>
      <c r="C619" t="s">
        <v>122</v>
      </c>
      <c r="D619" t="s">
        <v>649</v>
      </c>
      <c r="E619">
        <v>4302</v>
      </c>
      <c r="G619">
        <v>612.89</v>
      </c>
    </row>
    <row r="620" spans="1:7" x14ac:dyDescent="0.2">
      <c r="A620" t="s">
        <v>343</v>
      </c>
      <c r="B620" t="s">
        <v>339</v>
      </c>
      <c r="C620" t="s">
        <v>123</v>
      </c>
      <c r="D620" t="s">
        <v>649</v>
      </c>
      <c r="E620">
        <v>6550</v>
      </c>
      <c r="G620">
        <v>353.7</v>
      </c>
    </row>
    <row r="621" spans="1:7" x14ac:dyDescent="0.2">
      <c r="A621" t="s">
        <v>343</v>
      </c>
      <c r="B621" t="s">
        <v>339</v>
      </c>
      <c r="C621" t="s">
        <v>124</v>
      </c>
      <c r="D621" t="s">
        <v>649</v>
      </c>
      <c r="E621">
        <v>4281</v>
      </c>
      <c r="G621">
        <v>386.53</v>
      </c>
    </row>
    <row r="622" spans="1:7" x14ac:dyDescent="0.2">
      <c r="A622" t="s">
        <v>343</v>
      </c>
      <c r="B622" t="s">
        <v>339</v>
      </c>
      <c r="C622" t="s">
        <v>125</v>
      </c>
      <c r="D622" t="s">
        <v>649</v>
      </c>
      <c r="E622">
        <v>9197</v>
      </c>
      <c r="G622">
        <v>305.70999999999998</v>
      </c>
    </row>
    <row r="623" spans="1:7" x14ac:dyDescent="0.2">
      <c r="A623" t="s">
        <v>343</v>
      </c>
      <c r="B623" t="s">
        <v>339</v>
      </c>
      <c r="C623" t="s">
        <v>126</v>
      </c>
      <c r="D623" t="s">
        <v>649</v>
      </c>
      <c r="E623">
        <v>4016</v>
      </c>
      <c r="G623">
        <v>531.17999999999995</v>
      </c>
    </row>
    <row r="624" spans="1:7" x14ac:dyDescent="0.2">
      <c r="A624" t="s">
        <v>343</v>
      </c>
      <c r="B624" t="s">
        <v>339</v>
      </c>
      <c r="C624" t="s">
        <v>127</v>
      </c>
      <c r="D624" t="s">
        <v>649</v>
      </c>
      <c r="E624">
        <v>6281</v>
      </c>
      <c r="G624">
        <v>525.89</v>
      </c>
    </row>
    <row r="625" spans="1:16" x14ac:dyDescent="0.2">
      <c r="A625" t="s">
        <v>343</v>
      </c>
      <c r="B625" t="s">
        <v>339</v>
      </c>
      <c r="C625" t="s">
        <v>128</v>
      </c>
      <c r="D625" t="s">
        <v>649</v>
      </c>
      <c r="E625">
        <v>4170</v>
      </c>
      <c r="G625">
        <v>425.4</v>
      </c>
    </row>
    <row r="626" spans="1:16" x14ac:dyDescent="0.2">
      <c r="A626" t="s">
        <v>343</v>
      </c>
      <c r="B626" t="s">
        <v>339</v>
      </c>
      <c r="C626" t="s">
        <v>129</v>
      </c>
      <c r="D626" t="s">
        <v>649</v>
      </c>
      <c r="E626">
        <v>5693</v>
      </c>
      <c r="G626">
        <v>405.92</v>
      </c>
    </row>
    <row r="627" spans="1:16" x14ac:dyDescent="0.2">
      <c r="A627" t="s">
        <v>343</v>
      </c>
      <c r="B627" t="s">
        <v>339</v>
      </c>
      <c r="C627" t="s">
        <v>130</v>
      </c>
      <c r="D627" t="s">
        <v>649</v>
      </c>
      <c r="E627">
        <v>3138</v>
      </c>
      <c r="G627">
        <v>328.24</v>
      </c>
    </row>
    <row r="628" spans="1:16" x14ac:dyDescent="0.2">
      <c r="A628" t="s">
        <v>343</v>
      </c>
      <c r="B628" t="s">
        <v>339</v>
      </c>
      <c r="C628" t="s">
        <v>131</v>
      </c>
      <c r="D628" t="s">
        <v>649</v>
      </c>
      <c r="E628">
        <v>5988</v>
      </c>
      <c r="G628">
        <v>398.62</v>
      </c>
    </row>
    <row r="629" spans="1:16" x14ac:dyDescent="0.2">
      <c r="A629" t="s">
        <v>343</v>
      </c>
      <c r="B629" t="s">
        <v>339</v>
      </c>
      <c r="C629" t="s">
        <v>132</v>
      </c>
      <c r="D629" t="s">
        <v>649</v>
      </c>
      <c r="E629">
        <v>2594</v>
      </c>
      <c r="G629">
        <v>454.81</v>
      </c>
    </row>
    <row r="630" spans="1:16" x14ac:dyDescent="0.2">
      <c r="A630" t="s">
        <v>343</v>
      </c>
      <c r="B630" t="s">
        <v>339</v>
      </c>
      <c r="C630" t="s">
        <v>133</v>
      </c>
      <c r="D630" t="s">
        <v>649</v>
      </c>
      <c r="E630">
        <v>3255</v>
      </c>
      <c r="G630">
        <v>275.26</v>
      </c>
    </row>
    <row r="631" spans="1:16" x14ac:dyDescent="0.2">
      <c r="A631" t="s">
        <v>343</v>
      </c>
      <c r="B631" t="s">
        <v>339</v>
      </c>
      <c r="C631" t="s">
        <v>134</v>
      </c>
      <c r="D631" t="s">
        <v>649</v>
      </c>
      <c r="E631">
        <v>2460</v>
      </c>
      <c r="G631">
        <v>260.16000000000003</v>
      </c>
    </row>
    <row r="632" spans="1:16" x14ac:dyDescent="0.2">
      <c r="A632" t="s">
        <v>343</v>
      </c>
      <c r="B632" t="s">
        <v>339</v>
      </c>
      <c r="C632" t="s">
        <v>135</v>
      </c>
      <c r="D632" t="s">
        <v>649</v>
      </c>
      <c r="E632">
        <v>1841</v>
      </c>
      <c r="G632">
        <v>360.99</v>
      </c>
    </row>
    <row r="633" spans="1:16" x14ac:dyDescent="0.2">
      <c r="A633" t="s">
        <v>343</v>
      </c>
      <c r="B633" t="s">
        <v>339</v>
      </c>
      <c r="C633" t="s">
        <v>136</v>
      </c>
      <c r="D633" t="s">
        <v>649</v>
      </c>
      <c r="E633">
        <v>2524</v>
      </c>
      <c r="G633">
        <v>439.63</v>
      </c>
    </row>
    <row r="634" spans="1:16" x14ac:dyDescent="0.2">
      <c r="A634" t="s">
        <v>343</v>
      </c>
      <c r="B634" t="s">
        <v>339</v>
      </c>
      <c r="C634" t="s">
        <v>137</v>
      </c>
      <c r="D634" t="s">
        <v>649</v>
      </c>
      <c r="E634">
        <v>3717</v>
      </c>
      <c r="G634">
        <v>352.18</v>
      </c>
    </row>
    <row r="635" spans="1:16" x14ac:dyDescent="0.2">
      <c r="A635" t="s">
        <v>343</v>
      </c>
      <c r="B635" t="s">
        <v>339</v>
      </c>
      <c r="C635" t="s">
        <v>138</v>
      </c>
      <c r="D635" t="s">
        <v>649</v>
      </c>
      <c r="E635">
        <v>2535</v>
      </c>
      <c r="G635">
        <v>452.02</v>
      </c>
    </row>
    <row r="636" spans="1:16" x14ac:dyDescent="0.2">
      <c r="A636" t="s">
        <v>343</v>
      </c>
      <c r="B636" t="s">
        <v>339</v>
      </c>
      <c r="C636" t="s">
        <v>139</v>
      </c>
      <c r="D636" t="s">
        <v>649</v>
      </c>
      <c r="E636">
        <v>6161</v>
      </c>
      <c r="G636">
        <v>453.55</v>
      </c>
    </row>
    <row r="637" spans="1:16" x14ac:dyDescent="0.2">
      <c r="A637" t="s">
        <v>343</v>
      </c>
      <c r="B637" t="s">
        <v>339</v>
      </c>
      <c r="C637" t="s">
        <v>140</v>
      </c>
      <c r="D637" t="s">
        <v>649</v>
      </c>
      <c r="E637">
        <v>3103</v>
      </c>
      <c r="G637">
        <v>405.25</v>
      </c>
    </row>
    <row r="638" spans="1:16" x14ac:dyDescent="0.2">
      <c r="A638" t="s">
        <v>343</v>
      </c>
      <c r="B638" t="s">
        <v>339</v>
      </c>
      <c r="C638" t="s">
        <v>141</v>
      </c>
      <c r="D638" t="s">
        <v>649</v>
      </c>
      <c r="E638">
        <v>281</v>
      </c>
      <c r="G638">
        <v>487.41</v>
      </c>
    </row>
    <row r="639" spans="1:16" x14ac:dyDescent="0.2">
      <c r="A639" t="s">
        <v>341</v>
      </c>
      <c r="B639" t="s">
        <v>418</v>
      </c>
      <c r="C639" t="s">
        <v>567</v>
      </c>
      <c r="D639" t="s">
        <v>391</v>
      </c>
      <c r="E639">
        <v>222</v>
      </c>
      <c r="F639">
        <v>48</v>
      </c>
      <c r="G639">
        <v>86.44</v>
      </c>
      <c r="L639">
        <v>40</v>
      </c>
      <c r="M639">
        <v>133</v>
      </c>
      <c r="N639">
        <v>29</v>
      </c>
      <c r="O639">
        <v>14</v>
      </c>
      <c r="P639">
        <v>6</v>
      </c>
    </row>
    <row r="640" spans="1:16" x14ac:dyDescent="0.2">
      <c r="A640" t="s">
        <v>341</v>
      </c>
      <c r="B640" t="s">
        <v>346</v>
      </c>
      <c r="C640" t="s">
        <v>567</v>
      </c>
      <c r="D640" t="s">
        <v>391</v>
      </c>
      <c r="E640">
        <v>215</v>
      </c>
      <c r="F640">
        <v>46</v>
      </c>
      <c r="G640">
        <v>85.66</v>
      </c>
      <c r="L640">
        <v>36</v>
      </c>
      <c r="M640">
        <v>130</v>
      </c>
      <c r="N640">
        <v>29</v>
      </c>
      <c r="O640">
        <v>14</v>
      </c>
      <c r="P640">
        <v>6</v>
      </c>
    </row>
    <row r="641" spans="1:16" x14ac:dyDescent="0.2">
      <c r="A641" t="s">
        <v>341</v>
      </c>
      <c r="B641" t="s">
        <v>347</v>
      </c>
      <c r="C641" t="s">
        <v>567</v>
      </c>
      <c r="D641" t="s">
        <v>391</v>
      </c>
      <c r="E641">
        <v>7</v>
      </c>
      <c r="F641">
        <v>2</v>
      </c>
      <c r="G641">
        <v>110.29</v>
      </c>
      <c r="L641">
        <v>4</v>
      </c>
      <c r="M641">
        <v>3</v>
      </c>
    </row>
    <row r="642" spans="1:16" x14ac:dyDescent="0.2">
      <c r="A642" t="s">
        <v>341</v>
      </c>
      <c r="B642" t="s">
        <v>418</v>
      </c>
      <c r="C642" t="s">
        <v>568</v>
      </c>
      <c r="D642" t="s">
        <v>391</v>
      </c>
      <c r="E642">
        <v>18</v>
      </c>
      <c r="F642">
        <v>4</v>
      </c>
      <c r="G642">
        <v>82.44</v>
      </c>
      <c r="L642">
        <v>5</v>
      </c>
      <c r="M642">
        <v>11</v>
      </c>
      <c r="N642">
        <v>2</v>
      </c>
    </row>
    <row r="643" spans="1:16" x14ac:dyDescent="0.2">
      <c r="A643" t="s">
        <v>341</v>
      </c>
      <c r="B643" t="s">
        <v>346</v>
      </c>
      <c r="C643" t="s">
        <v>568</v>
      </c>
      <c r="D643" t="s">
        <v>391</v>
      </c>
      <c r="E643">
        <v>18</v>
      </c>
      <c r="F643">
        <v>4</v>
      </c>
      <c r="G643">
        <v>82.44</v>
      </c>
      <c r="L643">
        <v>5</v>
      </c>
      <c r="M643">
        <v>11</v>
      </c>
      <c r="N643">
        <v>2</v>
      </c>
    </row>
    <row r="644" spans="1:16" x14ac:dyDescent="0.2">
      <c r="A644" t="s">
        <v>341</v>
      </c>
      <c r="B644" t="s">
        <v>418</v>
      </c>
      <c r="C644" t="s">
        <v>569</v>
      </c>
      <c r="D644" t="s">
        <v>391</v>
      </c>
      <c r="E644">
        <v>597</v>
      </c>
      <c r="F644">
        <v>103</v>
      </c>
      <c r="G644">
        <v>80.290000000000006</v>
      </c>
      <c r="L644">
        <v>38</v>
      </c>
      <c r="M644">
        <v>554</v>
      </c>
      <c r="N644">
        <v>5</v>
      </c>
    </row>
    <row r="645" spans="1:16" x14ac:dyDescent="0.2">
      <c r="A645" t="s">
        <v>341</v>
      </c>
      <c r="B645" t="s">
        <v>346</v>
      </c>
      <c r="C645" t="s">
        <v>569</v>
      </c>
      <c r="D645" t="s">
        <v>391</v>
      </c>
      <c r="E645">
        <v>557</v>
      </c>
      <c r="F645">
        <v>98</v>
      </c>
      <c r="G645">
        <v>81.17</v>
      </c>
      <c r="L645">
        <v>9</v>
      </c>
      <c r="M645">
        <v>543</v>
      </c>
      <c r="N645">
        <v>5</v>
      </c>
    </row>
    <row r="646" spans="1:16" x14ac:dyDescent="0.2">
      <c r="A646" t="s">
        <v>341</v>
      </c>
      <c r="B646" t="s">
        <v>347</v>
      </c>
      <c r="C646" t="s">
        <v>569</v>
      </c>
      <c r="D646" t="s">
        <v>391</v>
      </c>
      <c r="E646">
        <v>36</v>
      </c>
      <c r="F646">
        <v>5</v>
      </c>
      <c r="G646">
        <v>72.47</v>
      </c>
      <c r="L646">
        <v>29</v>
      </c>
      <c r="M646">
        <v>7</v>
      </c>
    </row>
    <row r="647" spans="1:16" x14ac:dyDescent="0.2">
      <c r="A647" t="s">
        <v>341</v>
      </c>
      <c r="B647" t="s">
        <v>348</v>
      </c>
      <c r="C647" t="s">
        <v>569</v>
      </c>
      <c r="D647" t="s">
        <v>391</v>
      </c>
      <c r="E647">
        <v>3</v>
      </c>
      <c r="G647">
        <v>37.33</v>
      </c>
      <c r="M647">
        <v>3</v>
      </c>
    </row>
    <row r="648" spans="1:16" x14ac:dyDescent="0.2">
      <c r="A648" t="s">
        <v>341</v>
      </c>
      <c r="B648" t="s">
        <v>349</v>
      </c>
      <c r="C648" t="s">
        <v>569</v>
      </c>
      <c r="D648" t="s">
        <v>391</v>
      </c>
      <c r="E648">
        <v>1</v>
      </c>
      <c r="G648">
        <v>4</v>
      </c>
      <c r="M648">
        <v>1</v>
      </c>
    </row>
    <row r="649" spans="1:16" x14ac:dyDescent="0.2">
      <c r="A649" t="s">
        <v>341</v>
      </c>
      <c r="B649" t="s">
        <v>418</v>
      </c>
      <c r="C649" t="s">
        <v>570</v>
      </c>
      <c r="D649" t="s">
        <v>391</v>
      </c>
      <c r="E649">
        <v>543</v>
      </c>
      <c r="F649">
        <v>98</v>
      </c>
      <c r="G649">
        <v>85.97</v>
      </c>
      <c r="L649">
        <v>110</v>
      </c>
      <c r="M649">
        <v>311</v>
      </c>
      <c r="N649">
        <v>82</v>
      </c>
      <c r="O649">
        <v>33</v>
      </c>
      <c r="P649">
        <v>7</v>
      </c>
    </row>
    <row r="650" spans="1:16" x14ac:dyDescent="0.2">
      <c r="A650" t="s">
        <v>341</v>
      </c>
      <c r="B650" t="s">
        <v>346</v>
      </c>
      <c r="C650" t="s">
        <v>570</v>
      </c>
      <c r="D650" t="s">
        <v>391</v>
      </c>
      <c r="E650">
        <v>524</v>
      </c>
      <c r="F650">
        <v>95</v>
      </c>
      <c r="G650">
        <v>86.01</v>
      </c>
      <c r="L650">
        <v>102</v>
      </c>
      <c r="M650">
        <v>309</v>
      </c>
      <c r="N650">
        <v>79</v>
      </c>
      <c r="O650">
        <v>29</v>
      </c>
      <c r="P650">
        <v>5</v>
      </c>
    </row>
    <row r="651" spans="1:16" x14ac:dyDescent="0.2">
      <c r="A651" t="s">
        <v>341</v>
      </c>
      <c r="B651" t="s">
        <v>347</v>
      </c>
      <c r="C651" t="s">
        <v>570</v>
      </c>
      <c r="D651" t="s">
        <v>391</v>
      </c>
      <c r="E651">
        <v>19</v>
      </c>
      <c r="F651">
        <v>3</v>
      </c>
      <c r="G651">
        <v>85.05</v>
      </c>
      <c r="L651">
        <v>8</v>
      </c>
      <c r="M651">
        <v>2</v>
      </c>
      <c r="N651">
        <v>3</v>
      </c>
      <c r="O651">
        <v>4</v>
      </c>
      <c r="P651">
        <v>2</v>
      </c>
    </row>
    <row r="652" spans="1:16" x14ac:dyDescent="0.2">
      <c r="A652" t="s">
        <v>341</v>
      </c>
      <c r="B652" t="s">
        <v>418</v>
      </c>
      <c r="C652" t="s">
        <v>571</v>
      </c>
      <c r="D652" t="s">
        <v>391</v>
      </c>
      <c r="E652">
        <v>40</v>
      </c>
      <c r="F652">
        <v>3</v>
      </c>
      <c r="G652">
        <v>60.08</v>
      </c>
      <c r="L652">
        <v>10</v>
      </c>
      <c r="M652">
        <v>21</v>
      </c>
      <c r="N652">
        <v>6</v>
      </c>
      <c r="O652">
        <v>2</v>
      </c>
      <c r="P652">
        <v>1</v>
      </c>
    </row>
    <row r="653" spans="1:16" x14ac:dyDescent="0.2">
      <c r="A653" t="s">
        <v>341</v>
      </c>
      <c r="B653" t="s">
        <v>346</v>
      </c>
      <c r="C653" t="s">
        <v>571</v>
      </c>
      <c r="D653" t="s">
        <v>391</v>
      </c>
      <c r="E653">
        <v>40</v>
      </c>
      <c r="F653">
        <v>3</v>
      </c>
      <c r="G653">
        <v>60.08</v>
      </c>
      <c r="L653">
        <v>10</v>
      </c>
      <c r="M653">
        <v>21</v>
      </c>
      <c r="N653">
        <v>6</v>
      </c>
      <c r="O653">
        <v>2</v>
      </c>
      <c r="P653">
        <v>1</v>
      </c>
    </row>
    <row r="654" spans="1:16" x14ac:dyDescent="0.2">
      <c r="A654" t="s">
        <v>341</v>
      </c>
      <c r="B654" t="s">
        <v>418</v>
      </c>
      <c r="C654" t="s">
        <v>572</v>
      </c>
      <c r="D654" t="s">
        <v>391</v>
      </c>
      <c r="E654">
        <v>1288</v>
      </c>
      <c r="F654">
        <v>214</v>
      </c>
      <c r="G654">
        <v>79.7</v>
      </c>
      <c r="L654">
        <v>113</v>
      </c>
      <c r="M654">
        <v>1147</v>
      </c>
      <c r="N654">
        <v>28</v>
      </c>
    </row>
    <row r="655" spans="1:16" x14ac:dyDescent="0.2">
      <c r="A655" t="s">
        <v>341</v>
      </c>
      <c r="B655" t="s">
        <v>346</v>
      </c>
      <c r="C655" t="s">
        <v>572</v>
      </c>
      <c r="D655" t="s">
        <v>391</v>
      </c>
      <c r="E655">
        <v>1178</v>
      </c>
      <c r="F655">
        <v>201</v>
      </c>
      <c r="G655">
        <v>80.13</v>
      </c>
      <c r="L655">
        <v>32</v>
      </c>
      <c r="M655">
        <v>1118</v>
      </c>
      <c r="N655">
        <v>28</v>
      </c>
    </row>
    <row r="656" spans="1:16" x14ac:dyDescent="0.2">
      <c r="A656" t="s">
        <v>341</v>
      </c>
      <c r="B656" t="s">
        <v>347</v>
      </c>
      <c r="C656" t="s">
        <v>572</v>
      </c>
      <c r="D656" t="s">
        <v>391</v>
      </c>
      <c r="E656">
        <v>109</v>
      </c>
      <c r="F656">
        <v>13</v>
      </c>
      <c r="G656">
        <v>74.89</v>
      </c>
      <c r="L656">
        <v>81</v>
      </c>
      <c r="M656">
        <v>28</v>
      </c>
    </row>
    <row r="657" spans="1:16" x14ac:dyDescent="0.2">
      <c r="A657" t="s">
        <v>341</v>
      </c>
      <c r="B657" t="s">
        <v>348</v>
      </c>
      <c r="C657" t="s">
        <v>572</v>
      </c>
      <c r="D657" t="s">
        <v>391</v>
      </c>
      <c r="E657">
        <v>1</v>
      </c>
      <c r="G657">
        <v>95</v>
      </c>
      <c r="M657">
        <v>1</v>
      </c>
    </row>
    <row r="658" spans="1:16" x14ac:dyDescent="0.2">
      <c r="A658" t="s">
        <v>341</v>
      </c>
      <c r="B658" t="s">
        <v>418</v>
      </c>
      <c r="C658" t="s">
        <v>573</v>
      </c>
      <c r="D658" t="s">
        <v>391</v>
      </c>
      <c r="E658">
        <v>357</v>
      </c>
      <c r="F658">
        <v>90</v>
      </c>
      <c r="G658">
        <v>95.92</v>
      </c>
      <c r="L658">
        <v>71</v>
      </c>
      <c r="M658">
        <v>210</v>
      </c>
      <c r="N658">
        <v>49</v>
      </c>
      <c r="O658">
        <v>20</v>
      </c>
      <c r="P658">
        <v>7</v>
      </c>
    </row>
    <row r="659" spans="1:16" x14ac:dyDescent="0.2">
      <c r="A659" t="s">
        <v>341</v>
      </c>
      <c r="B659" t="s">
        <v>346</v>
      </c>
      <c r="C659" t="s">
        <v>573</v>
      </c>
      <c r="D659" t="s">
        <v>391</v>
      </c>
      <c r="E659">
        <v>338</v>
      </c>
      <c r="F659">
        <v>80</v>
      </c>
      <c r="G659">
        <v>93.43</v>
      </c>
      <c r="L659">
        <v>66</v>
      </c>
      <c r="M659">
        <v>204</v>
      </c>
      <c r="N659">
        <v>47</v>
      </c>
      <c r="O659">
        <v>15</v>
      </c>
      <c r="P659">
        <v>6</v>
      </c>
    </row>
    <row r="660" spans="1:16" x14ac:dyDescent="0.2">
      <c r="A660" t="s">
        <v>341</v>
      </c>
      <c r="B660" t="s">
        <v>347</v>
      </c>
      <c r="C660" t="s">
        <v>573</v>
      </c>
      <c r="D660" t="s">
        <v>391</v>
      </c>
      <c r="E660">
        <v>19</v>
      </c>
      <c r="F660">
        <v>10</v>
      </c>
      <c r="G660">
        <v>140.37</v>
      </c>
      <c r="L660">
        <v>5</v>
      </c>
      <c r="M660">
        <v>6</v>
      </c>
      <c r="N660">
        <v>2</v>
      </c>
      <c r="O660">
        <v>5</v>
      </c>
      <c r="P660">
        <v>1</v>
      </c>
    </row>
    <row r="661" spans="1:16" x14ac:dyDescent="0.2">
      <c r="A661" t="s">
        <v>341</v>
      </c>
      <c r="B661" t="s">
        <v>418</v>
      </c>
      <c r="C661" t="s">
        <v>574</v>
      </c>
      <c r="D661" t="s">
        <v>391</v>
      </c>
      <c r="E661">
        <v>19</v>
      </c>
      <c r="F661">
        <v>4</v>
      </c>
      <c r="G661">
        <v>81.739999999999995</v>
      </c>
      <c r="L661">
        <v>5</v>
      </c>
      <c r="M661">
        <v>9</v>
      </c>
      <c r="N661">
        <v>3</v>
      </c>
      <c r="O661">
        <v>2</v>
      </c>
    </row>
    <row r="662" spans="1:16" x14ac:dyDescent="0.2">
      <c r="A662" t="s">
        <v>341</v>
      </c>
      <c r="B662" t="s">
        <v>346</v>
      </c>
      <c r="C662" t="s">
        <v>574</v>
      </c>
      <c r="D662" t="s">
        <v>391</v>
      </c>
      <c r="E662">
        <v>19</v>
      </c>
      <c r="F662">
        <v>4</v>
      </c>
      <c r="G662">
        <v>81.739999999999995</v>
      </c>
      <c r="L662">
        <v>5</v>
      </c>
      <c r="M662">
        <v>9</v>
      </c>
      <c r="N662">
        <v>3</v>
      </c>
      <c r="O662">
        <v>2</v>
      </c>
    </row>
    <row r="663" spans="1:16" x14ac:dyDescent="0.2">
      <c r="A663" t="s">
        <v>341</v>
      </c>
      <c r="B663" t="s">
        <v>418</v>
      </c>
      <c r="C663" t="s">
        <v>575</v>
      </c>
      <c r="D663" t="s">
        <v>391</v>
      </c>
      <c r="E663">
        <v>1081</v>
      </c>
      <c r="F663">
        <v>217</v>
      </c>
      <c r="G663">
        <v>88.1</v>
      </c>
      <c r="L663">
        <v>108</v>
      </c>
      <c r="M663">
        <v>959</v>
      </c>
      <c r="N663">
        <v>14</v>
      </c>
    </row>
    <row r="664" spans="1:16" x14ac:dyDescent="0.2">
      <c r="A664" t="s">
        <v>341</v>
      </c>
      <c r="B664" t="s">
        <v>346</v>
      </c>
      <c r="C664" t="s">
        <v>575</v>
      </c>
      <c r="D664" t="s">
        <v>391</v>
      </c>
      <c r="E664">
        <v>960</v>
      </c>
      <c r="F664">
        <v>205</v>
      </c>
      <c r="G664">
        <v>90.68</v>
      </c>
      <c r="L664">
        <v>19</v>
      </c>
      <c r="M664">
        <v>928</v>
      </c>
      <c r="N664">
        <v>13</v>
      </c>
    </row>
    <row r="665" spans="1:16" x14ac:dyDescent="0.2">
      <c r="A665" t="s">
        <v>341</v>
      </c>
      <c r="B665" t="s">
        <v>347</v>
      </c>
      <c r="C665" t="s">
        <v>575</v>
      </c>
      <c r="D665" t="s">
        <v>391</v>
      </c>
      <c r="E665">
        <v>119</v>
      </c>
      <c r="F665">
        <v>12</v>
      </c>
      <c r="G665">
        <v>67.87</v>
      </c>
      <c r="L665">
        <v>89</v>
      </c>
      <c r="M665">
        <v>29</v>
      </c>
      <c r="N665">
        <v>1</v>
      </c>
    </row>
    <row r="666" spans="1:16" x14ac:dyDescent="0.2">
      <c r="A666" t="s">
        <v>341</v>
      </c>
      <c r="B666" t="s">
        <v>348</v>
      </c>
      <c r="C666" t="s">
        <v>575</v>
      </c>
      <c r="D666" t="s">
        <v>391</v>
      </c>
      <c r="E666">
        <v>2</v>
      </c>
      <c r="G666">
        <v>49.5</v>
      </c>
      <c r="M666">
        <v>2</v>
      </c>
    </row>
    <row r="667" spans="1:16" x14ac:dyDescent="0.2">
      <c r="A667" t="s">
        <v>341</v>
      </c>
      <c r="B667" t="s">
        <v>418</v>
      </c>
      <c r="C667" t="s">
        <v>576</v>
      </c>
      <c r="D667" t="s">
        <v>391</v>
      </c>
      <c r="E667">
        <v>1232</v>
      </c>
      <c r="F667">
        <v>337</v>
      </c>
      <c r="G667">
        <v>97.95</v>
      </c>
      <c r="L667">
        <v>224</v>
      </c>
      <c r="M667">
        <v>709</v>
      </c>
      <c r="N667">
        <v>185</v>
      </c>
      <c r="O667">
        <v>91</v>
      </c>
      <c r="P667">
        <v>22</v>
      </c>
    </row>
    <row r="668" spans="1:16" x14ac:dyDescent="0.2">
      <c r="A668" t="s">
        <v>341</v>
      </c>
      <c r="B668" t="s">
        <v>346</v>
      </c>
      <c r="C668" t="s">
        <v>576</v>
      </c>
      <c r="D668" t="s">
        <v>391</v>
      </c>
      <c r="E668">
        <v>1147</v>
      </c>
      <c r="F668">
        <v>307</v>
      </c>
      <c r="G668">
        <v>96.26</v>
      </c>
      <c r="L668">
        <v>193</v>
      </c>
      <c r="M668">
        <v>680</v>
      </c>
      <c r="N668">
        <v>176</v>
      </c>
      <c r="O668">
        <v>79</v>
      </c>
      <c r="P668">
        <v>19</v>
      </c>
    </row>
    <row r="669" spans="1:16" x14ac:dyDescent="0.2">
      <c r="A669" t="s">
        <v>341</v>
      </c>
      <c r="B669" t="s">
        <v>347</v>
      </c>
      <c r="C669" t="s">
        <v>576</v>
      </c>
      <c r="D669" t="s">
        <v>391</v>
      </c>
      <c r="E669">
        <v>81</v>
      </c>
      <c r="F669">
        <v>30</v>
      </c>
      <c r="G669">
        <v>124.11</v>
      </c>
      <c r="L669">
        <v>29</v>
      </c>
      <c r="M669">
        <v>27</v>
      </c>
      <c r="N669">
        <v>9</v>
      </c>
      <c r="O669">
        <v>12</v>
      </c>
      <c r="P669">
        <v>3</v>
      </c>
    </row>
    <row r="670" spans="1:16" x14ac:dyDescent="0.2">
      <c r="A670" t="s">
        <v>341</v>
      </c>
      <c r="B670" t="s">
        <v>348</v>
      </c>
      <c r="C670" t="s">
        <v>576</v>
      </c>
      <c r="D670" t="s">
        <v>391</v>
      </c>
      <c r="E670">
        <v>4</v>
      </c>
      <c r="G670">
        <v>52.75</v>
      </c>
      <c r="L670">
        <v>2</v>
      </c>
      <c r="M670">
        <v>2</v>
      </c>
    </row>
    <row r="671" spans="1:16" x14ac:dyDescent="0.2">
      <c r="A671" t="s">
        <v>341</v>
      </c>
      <c r="B671" t="s">
        <v>418</v>
      </c>
      <c r="C671" t="s">
        <v>577</v>
      </c>
      <c r="D671" t="s">
        <v>391</v>
      </c>
      <c r="E671">
        <v>39</v>
      </c>
      <c r="F671">
        <v>9</v>
      </c>
      <c r="G671">
        <v>97.41</v>
      </c>
      <c r="L671">
        <v>3</v>
      </c>
      <c r="M671">
        <v>30</v>
      </c>
      <c r="N671">
        <v>5</v>
      </c>
      <c r="O671">
        <v>1</v>
      </c>
    </row>
    <row r="672" spans="1:16" x14ac:dyDescent="0.2">
      <c r="A672" t="s">
        <v>341</v>
      </c>
      <c r="B672" t="s">
        <v>346</v>
      </c>
      <c r="C672" t="s">
        <v>577</v>
      </c>
      <c r="D672" t="s">
        <v>391</v>
      </c>
      <c r="E672">
        <v>39</v>
      </c>
      <c r="F672">
        <v>9</v>
      </c>
      <c r="G672">
        <v>97.41</v>
      </c>
      <c r="L672">
        <v>3</v>
      </c>
      <c r="M672">
        <v>30</v>
      </c>
      <c r="N672">
        <v>5</v>
      </c>
      <c r="O672">
        <v>1</v>
      </c>
    </row>
    <row r="673" spans="1:16" x14ac:dyDescent="0.2">
      <c r="A673" t="s">
        <v>341</v>
      </c>
      <c r="B673" t="s">
        <v>418</v>
      </c>
      <c r="C673" t="s">
        <v>578</v>
      </c>
      <c r="D673" t="s">
        <v>391</v>
      </c>
      <c r="E673">
        <v>3434</v>
      </c>
      <c r="F673">
        <v>724</v>
      </c>
      <c r="G673">
        <v>89.15</v>
      </c>
      <c r="L673">
        <v>475</v>
      </c>
      <c r="M673">
        <v>2917</v>
      </c>
      <c r="N673">
        <v>40</v>
      </c>
      <c r="O673">
        <v>2</v>
      </c>
    </row>
    <row r="674" spans="1:16" x14ac:dyDescent="0.2">
      <c r="A674" t="s">
        <v>341</v>
      </c>
      <c r="B674" t="s">
        <v>346</v>
      </c>
      <c r="C674" t="s">
        <v>578</v>
      </c>
      <c r="D674" t="s">
        <v>391</v>
      </c>
      <c r="E674">
        <v>2898</v>
      </c>
      <c r="F674">
        <v>669</v>
      </c>
      <c r="G674">
        <v>92.5</v>
      </c>
      <c r="L674">
        <v>71</v>
      </c>
      <c r="M674">
        <v>2786</v>
      </c>
      <c r="N674">
        <v>40</v>
      </c>
      <c r="O674">
        <v>1</v>
      </c>
    </row>
    <row r="675" spans="1:16" x14ac:dyDescent="0.2">
      <c r="A675" t="s">
        <v>341</v>
      </c>
      <c r="B675" t="s">
        <v>347</v>
      </c>
      <c r="C675" t="s">
        <v>578</v>
      </c>
      <c r="D675" t="s">
        <v>391</v>
      </c>
      <c r="E675">
        <v>533</v>
      </c>
      <c r="F675">
        <v>53</v>
      </c>
      <c r="G675">
        <v>70.05</v>
      </c>
      <c r="L675">
        <v>404</v>
      </c>
      <c r="M675">
        <v>128</v>
      </c>
      <c r="O675">
        <v>1</v>
      </c>
    </row>
    <row r="676" spans="1:16" x14ac:dyDescent="0.2">
      <c r="A676" t="s">
        <v>341</v>
      </c>
      <c r="B676" t="s">
        <v>348</v>
      </c>
      <c r="C676" t="s">
        <v>578</v>
      </c>
      <c r="D676" t="s">
        <v>391</v>
      </c>
      <c r="E676">
        <v>3</v>
      </c>
      <c r="F676">
        <v>2</v>
      </c>
      <c r="G676">
        <v>253</v>
      </c>
      <c r="M676">
        <v>3</v>
      </c>
    </row>
    <row r="677" spans="1:16" x14ac:dyDescent="0.2">
      <c r="A677" t="s">
        <v>341</v>
      </c>
      <c r="B677" t="s">
        <v>418</v>
      </c>
      <c r="C677" t="s">
        <v>579</v>
      </c>
      <c r="D677" t="s">
        <v>391</v>
      </c>
      <c r="E677">
        <v>592</v>
      </c>
      <c r="F677">
        <v>170</v>
      </c>
      <c r="G677">
        <v>106.53</v>
      </c>
      <c r="L677">
        <v>87</v>
      </c>
      <c r="M677">
        <v>386</v>
      </c>
      <c r="N677">
        <v>77</v>
      </c>
      <c r="O677">
        <v>26</v>
      </c>
      <c r="P677">
        <v>16</v>
      </c>
    </row>
    <row r="678" spans="1:16" x14ac:dyDescent="0.2">
      <c r="A678" t="s">
        <v>341</v>
      </c>
      <c r="B678" t="s">
        <v>346</v>
      </c>
      <c r="C678" t="s">
        <v>579</v>
      </c>
      <c r="D678" t="s">
        <v>391</v>
      </c>
      <c r="E678">
        <v>560</v>
      </c>
      <c r="F678">
        <v>157</v>
      </c>
      <c r="G678">
        <v>105.34</v>
      </c>
      <c r="L678">
        <v>74</v>
      </c>
      <c r="M678">
        <v>375</v>
      </c>
      <c r="N678">
        <v>73</v>
      </c>
      <c r="O678">
        <v>24</v>
      </c>
      <c r="P678">
        <v>14</v>
      </c>
    </row>
    <row r="679" spans="1:16" x14ac:dyDescent="0.2">
      <c r="A679" t="s">
        <v>341</v>
      </c>
      <c r="B679" t="s">
        <v>347</v>
      </c>
      <c r="C679" t="s">
        <v>579</v>
      </c>
      <c r="D679" t="s">
        <v>391</v>
      </c>
      <c r="E679">
        <v>31</v>
      </c>
      <c r="F679">
        <v>13</v>
      </c>
      <c r="G679">
        <v>131.16</v>
      </c>
      <c r="L679">
        <v>13</v>
      </c>
      <c r="M679">
        <v>10</v>
      </c>
      <c r="N679">
        <v>4</v>
      </c>
      <c r="O679">
        <v>2</v>
      </c>
      <c r="P679">
        <v>2</v>
      </c>
    </row>
    <row r="680" spans="1:16" x14ac:dyDescent="0.2">
      <c r="A680" t="s">
        <v>341</v>
      </c>
      <c r="B680" t="s">
        <v>348</v>
      </c>
      <c r="C680" t="s">
        <v>579</v>
      </c>
      <c r="D680" t="s">
        <v>391</v>
      </c>
      <c r="E680">
        <v>1</v>
      </c>
      <c r="G680">
        <v>8</v>
      </c>
      <c r="M680">
        <v>1</v>
      </c>
    </row>
    <row r="681" spans="1:16" x14ac:dyDescent="0.2">
      <c r="A681" t="s">
        <v>341</v>
      </c>
      <c r="B681" t="s">
        <v>418</v>
      </c>
      <c r="C681" t="s">
        <v>580</v>
      </c>
      <c r="D681" t="s">
        <v>391</v>
      </c>
      <c r="E681">
        <v>29</v>
      </c>
      <c r="F681">
        <v>6</v>
      </c>
      <c r="G681">
        <v>294.89999999999998</v>
      </c>
      <c r="L681">
        <v>9</v>
      </c>
      <c r="M681">
        <v>18</v>
      </c>
      <c r="N681">
        <v>2</v>
      </c>
    </row>
    <row r="682" spans="1:16" x14ac:dyDescent="0.2">
      <c r="A682" t="s">
        <v>341</v>
      </c>
      <c r="B682" t="s">
        <v>346</v>
      </c>
      <c r="C682" t="s">
        <v>580</v>
      </c>
      <c r="D682" t="s">
        <v>391</v>
      </c>
      <c r="E682">
        <v>29</v>
      </c>
      <c r="F682">
        <v>6</v>
      </c>
      <c r="G682">
        <v>294.89999999999998</v>
      </c>
      <c r="L682">
        <v>9</v>
      </c>
      <c r="M682">
        <v>18</v>
      </c>
      <c r="N682">
        <v>2</v>
      </c>
    </row>
    <row r="683" spans="1:16" x14ac:dyDescent="0.2">
      <c r="A683" t="s">
        <v>341</v>
      </c>
      <c r="B683" t="s">
        <v>418</v>
      </c>
      <c r="C683" t="s">
        <v>581</v>
      </c>
      <c r="D683" t="s">
        <v>391</v>
      </c>
      <c r="E683">
        <v>1783</v>
      </c>
      <c r="F683">
        <v>386</v>
      </c>
      <c r="G683">
        <v>94.05</v>
      </c>
      <c r="L683">
        <v>183</v>
      </c>
      <c r="M683">
        <v>1575</v>
      </c>
      <c r="N683">
        <v>25</v>
      </c>
    </row>
    <row r="684" spans="1:16" x14ac:dyDescent="0.2">
      <c r="A684" t="s">
        <v>341</v>
      </c>
      <c r="B684" t="s">
        <v>346</v>
      </c>
      <c r="C684" t="s">
        <v>581</v>
      </c>
      <c r="D684" t="s">
        <v>391</v>
      </c>
      <c r="E684">
        <v>1589</v>
      </c>
      <c r="F684">
        <v>360</v>
      </c>
      <c r="G684">
        <v>95.98</v>
      </c>
      <c r="L684">
        <v>48</v>
      </c>
      <c r="M684">
        <v>1518</v>
      </c>
      <c r="N684">
        <v>23</v>
      </c>
    </row>
    <row r="685" spans="1:16" x14ac:dyDescent="0.2">
      <c r="A685" t="s">
        <v>341</v>
      </c>
      <c r="B685" t="s">
        <v>347</v>
      </c>
      <c r="C685" t="s">
        <v>581</v>
      </c>
      <c r="D685" t="s">
        <v>391</v>
      </c>
      <c r="E685">
        <v>188</v>
      </c>
      <c r="F685">
        <v>25</v>
      </c>
      <c r="G685">
        <v>77.69</v>
      </c>
      <c r="L685">
        <v>135</v>
      </c>
      <c r="M685">
        <v>52</v>
      </c>
      <c r="N685">
        <v>1</v>
      </c>
    </row>
    <row r="686" spans="1:16" x14ac:dyDescent="0.2">
      <c r="A686" t="s">
        <v>341</v>
      </c>
      <c r="B686" t="s">
        <v>348</v>
      </c>
      <c r="C686" t="s">
        <v>581</v>
      </c>
      <c r="D686" t="s">
        <v>391</v>
      </c>
      <c r="E686">
        <v>4</v>
      </c>
      <c r="F686">
        <v>1</v>
      </c>
      <c r="G686">
        <v>138.5</v>
      </c>
      <c r="M686">
        <v>4</v>
      </c>
    </row>
    <row r="687" spans="1:16" x14ac:dyDescent="0.2">
      <c r="A687" t="s">
        <v>341</v>
      </c>
      <c r="B687" t="s">
        <v>349</v>
      </c>
      <c r="C687" t="s">
        <v>581</v>
      </c>
      <c r="D687" t="s">
        <v>391</v>
      </c>
      <c r="E687">
        <v>2</v>
      </c>
      <c r="G687">
        <v>8</v>
      </c>
      <c r="M687">
        <v>1</v>
      </c>
      <c r="N687">
        <v>1</v>
      </c>
    </row>
    <row r="688" spans="1:16" x14ac:dyDescent="0.2">
      <c r="A688" t="s">
        <v>341</v>
      </c>
      <c r="B688" t="s">
        <v>418</v>
      </c>
      <c r="C688" t="s">
        <v>582</v>
      </c>
      <c r="D688" t="s">
        <v>391</v>
      </c>
      <c r="E688">
        <v>1326</v>
      </c>
      <c r="F688">
        <v>458</v>
      </c>
      <c r="G688">
        <v>115.44</v>
      </c>
      <c r="L688">
        <v>200</v>
      </c>
      <c r="M688">
        <v>814</v>
      </c>
      <c r="N688">
        <v>216</v>
      </c>
      <c r="O688">
        <v>70</v>
      </c>
      <c r="P688">
        <v>25</v>
      </c>
    </row>
    <row r="689" spans="1:16" x14ac:dyDescent="0.2">
      <c r="A689" t="s">
        <v>341</v>
      </c>
      <c r="B689" t="s">
        <v>346</v>
      </c>
      <c r="C689" t="s">
        <v>582</v>
      </c>
      <c r="D689" t="s">
        <v>391</v>
      </c>
      <c r="E689">
        <v>1276</v>
      </c>
      <c r="F689">
        <v>443</v>
      </c>
      <c r="G689">
        <v>115.76</v>
      </c>
      <c r="L689">
        <v>180</v>
      </c>
      <c r="M689">
        <v>795</v>
      </c>
      <c r="N689">
        <v>214</v>
      </c>
      <c r="O689">
        <v>63</v>
      </c>
      <c r="P689">
        <v>24</v>
      </c>
    </row>
    <row r="690" spans="1:16" x14ac:dyDescent="0.2">
      <c r="A690" t="s">
        <v>341</v>
      </c>
      <c r="B690" t="s">
        <v>347</v>
      </c>
      <c r="C690" t="s">
        <v>582</v>
      </c>
      <c r="D690" t="s">
        <v>391</v>
      </c>
      <c r="E690">
        <v>49</v>
      </c>
      <c r="F690">
        <v>15</v>
      </c>
      <c r="G690">
        <v>107.45</v>
      </c>
      <c r="L690">
        <v>20</v>
      </c>
      <c r="M690">
        <v>19</v>
      </c>
      <c r="N690">
        <v>1</v>
      </c>
      <c r="O690">
        <v>7</v>
      </c>
      <c r="P690">
        <v>1</v>
      </c>
    </row>
    <row r="691" spans="1:16" x14ac:dyDescent="0.2">
      <c r="A691" t="s">
        <v>341</v>
      </c>
      <c r="B691" t="s">
        <v>348</v>
      </c>
      <c r="C691" t="s">
        <v>582</v>
      </c>
      <c r="D691" t="s">
        <v>391</v>
      </c>
      <c r="E691">
        <v>1</v>
      </c>
      <c r="G691">
        <v>95</v>
      </c>
      <c r="N691">
        <v>1</v>
      </c>
    </row>
    <row r="692" spans="1:16" x14ac:dyDescent="0.2">
      <c r="A692" t="s">
        <v>341</v>
      </c>
      <c r="B692" t="s">
        <v>418</v>
      </c>
      <c r="C692" t="s">
        <v>583</v>
      </c>
      <c r="D692" t="s">
        <v>391</v>
      </c>
      <c r="E692">
        <v>141</v>
      </c>
      <c r="F692">
        <v>35</v>
      </c>
      <c r="G692">
        <v>98.54</v>
      </c>
      <c r="L692">
        <v>27</v>
      </c>
      <c r="M692">
        <v>96</v>
      </c>
      <c r="N692">
        <v>15</v>
      </c>
      <c r="O692">
        <v>2</v>
      </c>
      <c r="P692">
        <v>1</v>
      </c>
    </row>
    <row r="693" spans="1:16" x14ac:dyDescent="0.2">
      <c r="A693" t="s">
        <v>341</v>
      </c>
      <c r="B693" t="s">
        <v>346</v>
      </c>
      <c r="C693" t="s">
        <v>583</v>
      </c>
      <c r="D693" t="s">
        <v>391</v>
      </c>
      <c r="E693">
        <v>140</v>
      </c>
      <c r="F693">
        <v>35</v>
      </c>
      <c r="G693">
        <v>98.48</v>
      </c>
      <c r="L693">
        <v>27</v>
      </c>
      <c r="M693">
        <v>95</v>
      </c>
      <c r="N693">
        <v>15</v>
      </c>
      <c r="O693">
        <v>2</v>
      </c>
      <c r="P693">
        <v>1</v>
      </c>
    </row>
    <row r="694" spans="1:16" x14ac:dyDescent="0.2">
      <c r="A694" t="s">
        <v>341</v>
      </c>
      <c r="B694" t="s">
        <v>348</v>
      </c>
      <c r="C694" t="s">
        <v>583</v>
      </c>
      <c r="D694" t="s">
        <v>391</v>
      </c>
      <c r="E694">
        <v>1</v>
      </c>
      <c r="G694">
        <v>107</v>
      </c>
      <c r="M694">
        <v>1</v>
      </c>
    </row>
    <row r="695" spans="1:16" x14ac:dyDescent="0.2">
      <c r="A695" t="s">
        <v>341</v>
      </c>
      <c r="B695" t="s">
        <v>418</v>
      </c>
      <c r="C695" t="s">
        <v>584</v>
      </c>
      <c r="D695" t="s">
        <v>391</v>
      </c>
      <c r="E695">
        <v>3279</v>
      </c>
      <c r="F695">
        <v>778</v>
      </c>
      <c r="G695">
        <v>98.1</v>
      </c>
      <c r="L695">
        <v>293</v>
      </c>
      <c r="M695">
        <v>2945</v>
      </c>
      <c r="N695">
        <v>41</v>
      </c>
    </row>
    <row r="696" spans="1:16" x14ac:dyDescent="0.2">
      <c r="A696" t="s">
        <v>341</v>
      </c>
      <c r="B696" t="s">
        <v>346</v>
      </c>
      <c r="C696" t="s">
        <v>584</v>
      </c>
      <c r="D696" t="s">
        <v>391</v>
      </c>
      <c r="E696">
        <v>2986</v>
      </c>
      <c r="F696">
        <v>751</v>
      </c>
      <c r="G696">
        <v>100.8</v>
      </c>
      <c r="L696">
        <v>78</v>
      </c>
      <c r="M696">
        <v>2867</v>
      </c>
      <c r="N696">
        <v>41</v>
      </c>
    </row>
    <row r="697" spans="1:16" x14ac:dyDescent="0.2">
      <c r="A697" t="s">
        <v>341</v>
      </c>
      <c r="B697" t="s">
        <v>347</v>
      </c>
      <c r="C697" t="s">
        <v>584</v>
      </c>
      <c r="D697" t="s">
        <v>391</v>
      </c>
      <c r="E697">
        <v>288</v>
      </c>
      <c r="F697">
        <v>26</v>
      </c>
      <c r="G697">
        <v>70.38</v>
      </c>
      <c r="L697">
        <v>215</v>
      </c>
      <c r="M697">
        <v>73</v>
      </c>
    </row>
    <row r="698" spans="1:16" x14ac:dyDescent="0.2">
      <c r="A698" t="s">
        <v>341</v>
      </c>
      <c r="B698" t="s">
        <v>348</v>
      </c>
      <c r="C698" t="s">
        <v>584</v>
      </c>
      <c r="D698" t="s">
        <v>391</v>
      </c>
      <c r="E698">
        <v>4</v>
      </c>
      <c r="F698">
        <v>1</v>
      </c>
      <c r="G698">
        <v>96</v>
      </c>
      <c r="M698">
        <v>4</v>
      </c>
    </row>
    <row r="699" spans="1:16" x14ac:dyDescent="0.2">
      <c r="A699" t="s">
        <v>341</v>
      </c>
      <c r="B699" t="s">
        <v>349</v>
      </c>
      <c r="C699" t="s">
        <v>584</v>
      </c>
      <c r="D699" t="s">
        <v>391</v>
      </c>
      <c r="E699">
        <v>1</v>
      </c>
      <c r="G699">
        <v>19</v>
      </c>
      <c r="M699">
        <v>1</v>
      </c>
    </row>
    <row r="700" spans="1:16" x14ac:dyDescent="0.2">
      <c r="A700" t="s">
        <v>341</v>
      </c>
      <c r="B700" t="s">
        <v>418</v>
      </c>
      <c r="C700" t="s">
        <v>585</v>
      </c>
      <c r="D700" t="s">
        <v>391</v>
      </c>
      <c r="E700">
        <v>2482</v>
      </c>
      <c r="F700">
        <v>682</v>
      </c>
      <c r="G700">
        <v>101.08</v>
      </c>
      <c r="L700">
        <v>447</v>
      </c>
      <c r="M700">
        <v>1438</v>
      </c>
      <c r="N700">
        <v>374</v>
      </c>
      <c r="O700">
        <v>172</v>
      </c>
      <c r="P700">
        <v>51</v>
      </c>
    </row>
    <row r="701" spans="1:16" x14ac:dyDescent="0.2">
      <c r="A701" t="s">
        <v>341</v>
      </c>
      <c r="B701" t="s">
        <v>346</v>
      </c>
      <c r="C701" t="s">
        <v>585</v>
      </c>
      <c r="D701" t="s">
        <v>391</v>
      </c>
      <c r="E701">
        <v>2296</v>
      </c>
      <c r="F701">
        <v>620</v>
      </c>
      <c r="G701">
        <v>99.02</v>
      </c>
      <c r="L701">
        <v>376</v>
      </c>
      <c r="M701">
        <v>1370</v>
      </c>
      <c r="N701">
        <v>361</v>
      </c>
      <c r="O701">
        <v>146</v>
      </c>
      <c r="P701">
        <v>43</v>
      </c>
    </row>
    <row r="702" spans="1:16" x14ac:dyDescent="0.2">
      <c r="A702" t="s">
        <v>341</v>
      </c>
      <c r="B702" t="s">
        <v>347</v>
      </c>
      <c r="C702" t="s">
        <v>585</v>
      </c>
      <c r="D702" t="s">
        <v>391</v>
      </c>
      <c r="E702">
        <v>185</v>
      </c>
      <c r="F702">
        <v>62</v>
      </c>
      <c r="G702">
        <v>126.59</v>
      </c>
      <c r="L702">
        <v>71</v>
      </c>
      <c r="M702">
        <v>67</v>
      </c>
      <c r="N702">
        <v>13</v>
      </c>
      <c r="O702">
        <v>26</v>
      </c>
      <c r="P702">
        <v>8</v>
      </c>
    </row>
    <row r="703" spans="1:16" x14ac:dyDescent="0.2">
      <c r="A703" t="s">
        <v>341</v>
      </c>
      <c r="B703" t="s">
        <v>348</v>
      </c>
      <c r="C703" t="s">
        <v>585</v>
      </c>
      <c r="D703" t="s">
        <v>391</v>
      </c>
      <c r="E703">
        <v>1</v>
      </c>
      <c r="G703">
        <v>114</v>
      </c>
      <c r="M703">
        <v>1</v>
      </c>
    </row>
    <row r="704" spans="1:16" x14ac:dyDescent="0.2">
      <c r="A704" t="s">
        <v>341</v>
      </c>
      <c r="B704" t="s">
        <v>418</v>
      </c>
      <c r="C704" t="s">
        <v>586</v>
      </c>
      <c r="D704" t="s">
        <v>391</v>
      </c>
      <c r="E704">
        <v>164</v>
      </c>
      <c r="F704">
        <v>55</v>
      </c>
      <c r="G704">
        <v>109.8</v>
      </c>
      <c r="L704">
        <v>29</v>
      </c>
      <c r="M704">
        <v>114</v>
      </c>
      <c r="N704">
        <v>18</v>
      </c>
      <c r="O704">
        <v>2</v>
      </c>
      <c r="P704">
        <v>1</v>
      </c>
    </row>
    <row r="705" spans="1:16" x14ac:dyDescent="0.2">
      <c r="A705" t="s">
        <v>341</v>
      </c>
      <c r="B705" t="s">
        <v>346</v>
      </c>
      <c r="C705" t="s">
        <v>586</v>
      </c>
      <c r="D705" t="s">
        <v>391</v>
      </c>
      <c r="E705">
        <v>164</v>
      </c>
      <c r="F705">
        <v>55</v>
      </c>
      <c r="G705">
        <v>109.8</v>
      </c>
      <c r="L705">
        <v>29</v>
      </c>
      <c r="M705">
        <v>114</v>
      </c>
      <c r="N705">
        <v>18</v>
      </c>
      <c r="O705">
        <v>2</v>
      </c>
      <c r="P705">
        <v>1</v>
      </c>
    </row>
    <row r="706" spans="1:16" x14ac:dyDescent="0.2">
      <c r="A706" t="s">
        <v>341</v>
      </c>
      <c r="B706" t="s">
        <v>418</v>
      </c>
      <c r="C706" t="s">
        <v>587</v>
      </c>
      <c r="D706" t="s">
        <v>391</v>
      </c>
      <c r="E706">
        <v>120</v>
      </c>
      <c r="F706">
        <v>22</v>
      </c>
      <c r="G706">
        <v>86.48</v>
      </c>
      <c r="L706">
        <v>19</v>
      </c>
      <c r="M706">
        <v>83</v>
      </c>
      <c r="N706">
        <v>16</v>
      </c>
      <c r="O706">
        <v>1</v>
      </c>
      <c r="P706">
        <v>1</v>
      </c>
    </row>
    <row r="707" spans="1:16" x14ac:dyDescent="0.2">
      <c r="A707" t="s">
        <v>341</v>
      </c>
      <c r="B707" t="s">
        <v>346</v>
      </c>
      <c r="C707" t="s">
        <v>587</v>
      </c>
      <c r="D707" t="s">
        <v>391</v>
      </c>
      <c r="E707">
        <v>120</v>
      </c>
      <c r="F707">
        <v>22</v>
      </c>
      <c r="G707">
        <v>86.48</v>
      </c>
      <c r="L707">
        <v>19</v>
      </c>
      <c r="M707">
        <v>83</v>
      </c>
      <c r="N707">
        <v>16</v>
      </c>
      <c r="O707">
        <v>1</v>
      </c>
      <c r="P707">
        <v>1</v>
      </c>
    </row>
    <row r="708" spans="1:16" x14ac:dyDescent="0.2">
      <c r="A708" t="s">
        <v>341</v>
      </c>
      <c r="B708" t="s">
        <v>418</v>
      </c>
      <c r="C708" t="s">
        <v>588</v>
      </c>
      <c r="D708" t="s">
        <v>391</v>
      </c>
      <c r="E708">
        <v>7038</v>
      </c>
      <c r="F708">
        <v>1313</v>
      </c>
      <c r="G708">
        <v>85.12</v>
      </c>
      <c r="L708">
        <v>1013</v>
      </c>
      <c r="M708">
        <v>5949</v>
      </c>
      <c r="N708">
        <v>71</v>
      </c>
      <c r="O708">
        <v>5</v>
      </c>
    </row>
    <row r="709" spans="1:16" x14ac:dyDescent="0.2">
      <c r="A709" t="s">
        <v>341</v>
      </c>
      <c r="B709" t="s">
        <v>346</v>
      </c>
      <c r="C709" t="s">
        <v>588</v>
      </c>
      <c r="D709" t="s">
        <v>391</v>
      </c>
      <c r="E709">
        <v>5873</v>
      </c>
      <c r="F709">
        <v>1190</v>
      </c>
      <c r="G709">
        <v>88.04</v>
      </c>
      <c r="L709">
        <v>137</v>
      </c>
      <c r="M709">
        <v>5664</v>
      </c>
      <c r="N709">
        <v>68</v>
      </c>
      <c r="O709">
        <v>4</v>
      </c>
    </row>
    <row r="710" spans="1:16" x14ac:dyDescent="0.2">
      <c r="A710" t="s">
        <v>341</v>
      </c>
      <c r="B710" t="s">
        <v>347</v>
      </c>
      <c r="C710" t="s">
        <v>588</v>
      </c>
      <c r="D710" t="s">
        <v>391</v>
      </c>
      <c r="E710">
        <v>1150</v>
      </c>
      <c r="F710">
        <v>120</v>
      </c>
      <c r="G710">
        <v>70.45</v>
      </c>
      <c r="L710">
        <v>876</v>
      </c>
      <c r="M710">
        <v>270</v>
      </c>
      <c r="N710">
        <v>3</v>
      </c>
      <c r="O710">
        <v>1</v>
      </c>
    </row>
    <row r="711" spans="1:16" x14ac:dyDescent="0.2">
      <c r="A711" t="s">
        <v>341</v>
      </c>
      <c r="B711" t="s">
        <v>348</v>
      </c>
      <c r="C711" t="s">
        <v>588</v>
      </c>
      <c r="D711" t="s">
        <v>391</v>
      </c>
      <c r="E711">
        <v>11</v>
      </c>
      <c r="F711">
        <v>3</v>
      </c>
      <c r="G711">
        <v>89.91</v>
      </c>
      <c r="M711">
        <v>11</v>
      </c>
    </row>
    <row r="712" spans="1:16" x14ac:dyDescent="0.2">
      <c r="A712" t="s">
        <v>341</v>
      </c>
      <c r="B712" t="s">
        <v>349</v>
      </c>
      <c r="C712" t="s">
        <v>588</v>
      </c>
      <c r="D712" t="s">
        <v>391</v>
      </c>
      <c r="E712">
        <v>4</v>
      </c>
      <c r="G712">
        <v>13</v>
      </c>
      <c r="M712">
        <v>4</v>
      </c>
    </row>
    <row r="713" spans="1:16" x14ac:dyDescent="0.2">
      <c r="A713" t="s">
        <v>341</v>
      </c>
      <c r="B713" t="s">
        <v>418</v>
      </c>
      <c r="C713" t="s">
        <v>589</v>
      </c>
      <c r="D713" t="s">
        <v>391</v>
      </c>
      <c r="E713">
        <v>2738</v>
      </c>
      <c r="F713">
        <v>648</v>
      </c>
      <c r="G713">
        <v>93.27</v>
      </c>
      <c r="L713">
        <v>508</v>
      </c>
      <c r="M713">
        <v>1577</v>
      </c>
      <c r="N713">
        <v>363</v>
      </c>
      <c r="O713">
        <v>219</v>
      </c>
      <c r="P713">
        <v>71</v>
      </c>
    </row>
    <row r="714" spans="1:16" x14ac:dyDescent="0.2">
      <c r="A714" t="s">
        <v>341</v>
      </c>
      <c r="B714" t="s">
        <v>346</v>
      </c>
      <c r="C714" t="s">
        <v>589</v>
      </c>
      <c r="D714" t="s">
        <v>391</v>
      </c>
      <c r="E714">
        <v>2498</v>
      </c>
      <c r="F714">
        <v>555</v>
      </c>
      <c r="G714">
        <v>90.39</v>
      </c>
      <c r="L714">
        <v>424</v>
      </c>
      <c r="M714">
        <v>1492</v>
      </c>
      <c r="N714">
        <v>339</v>
      </c>
      <c r="O714">
        <v>183</v>
      </c>
      <c r="P714">
        <v>60</v>
      </c>
    </row>
    <row r="715" spans="1:16" x14ac:dyDescent="0.2">
      <c r="A715" t="s">
        <v>341</v>
      </c>
      <c r="B715" t="s">
        <v>347</v>
      </c>
      <c r="C715" t="s">
        <v>589</v>
      </c>
      <c r="D715" t="s">
        <v>391</v>
      </c>
      <c r="E715">
        <v>234</v>
      </c>
      <c r="F715">
        <v>91</v>
      </c>
      <c r="G715">
        <v>124.01</v>
      </c>
      <c r="L715">
        <v>83</v>
      </c>
      <c r="M715">
        <v>82</v>
      </c>
      <c r="N715">
        <v>23</v>
      </c>
      <c r="O715">
        <v>35</v>
      </c>
      <c r="P715">
        <v>11</v>
      </c>
    </row>
    <row r="716" spans="1:16" x14ac:dyDescent="0.2">
      <c r="A716" t="s">
        <v>341</v>
      </c>
      <c r="B716" t="s">
        <v>348</v>
      </c>
      <c r="C716" t="s">
        <v>589</v>
      </c>
      <c r="D716" t="s">
        <v>391</v>
      </c>
      <c r="E716">
        <v>6</v>
      </c>
      <c r="F716">
        <v>2</v>
      </c>
      <c r="G716">
        <v>93.33</v>
      </c>
      <c r="L716">
        <v>1</v>
      </c>
      <c r="M716">
        <v>3</v>
      </c>
      <c r="N716">
        <v>1</v>
      </c>
      <c r="O716">
        <v>1</v>
      </c>
    </row>
    <row r="717" spans="1:16" x14ac:dyDescent="0.2">
      <c r="A717" t="s">
        <v>341</v>
      </c>
      <c r="B717" t="s">
        <v>418</v>
      </c>
      <c r="C717" t="s">
        <v>590</v>
      </c>
      <c r="D717" t="s">
        <v>391</v>
      </c>
      <c r="E717">
        <v>282</v>
      </c>
      <c r="F717">
        <v>82</v>
      </c>
      <c r="G717">
        <v>100.91</v>
      </c>
      <c r="L717">
        <v>74</v>
      </c>
      <c r="M717">
        <v>146</v>
      </c>
      <c r="N717">
        <v>27</v>
      </c>
      <c r="O717">
        <v>14</v>
      </c>
      <c r="P717">
        <v>21</v>
      </c>
    </row>
    <row r="718" spans="1:16" x14ac:dyDescent="0.2">
      <c r="A718" t="s">
        <v>341</v>
      </c>
      <c r="B718" t="s">
        <v>346</v>
      </c>
      <c r="C718" t="s">
        <v>590</v>
      </c>
      <c r="D718" t="s">
        <v>391</v>
      </c>
      <c r="E718">
        <v>282</v>
      </c>
      <c r="F718">
        <v>82</v>
      </c>
      <c r="G718">
        <v>100.91</v>
      </c>
      <c r="L718">
        <v>74</v>
      </c>
      <c r="M718">
        <v>146</v>
      </c>
      <c r="N718">
        <v>27</v>
      </c>
      <c r="O718">
        <v>14</v>
      </c>
      <c r="P718">
        <v>21</v>
      </c>
    </row>
    <row r="719" spans="1:16" x14ac:dyDescent="0.2">
      <c r="A719" t="s">
        <v>341</v>
      </c>
      <c r="B719" t="s">
        <v>418</v>
      </c>
      <c r="C719" t="s">
        <v>591</v>
      </c>
      <c r="D719" t="s">
        <v>391</v>
      </c>
      <c r="E719">
        <v>7607</v>
      </c>
      <c r="F719">
        <v>1265</v>
      </c>
      <c r="G719">
        <v>83.28</v>
      </c>
      <c r="L719">
        <v>959</v>
      </c>
      <c r="M719">
        <v>6562</v>
      </c>
      <c r="N719">
        <v>86</v>
      </c>
    </row>
    <row r="720" spans="1:16" x14ac:dyDescent="0.2">
      <c r="A720" t="s">
        <v>341</v>
      </c>
      <c r="B720" t="s">
        <v>346</v>
      </c>
      <c r="C720" t="s">
        <v>591</v>
      </c>
      <c r="D720" t="s">
        <v>391</v>
      </c>
      <c r="E720">
        <v>6515</v>
      </c>
      <c r="F720">
        <v>1161</v>
      </c>
      <c r="G720">
        <v>84.99</v>
      </c>
      <c r="L720">
        <v>143</v>
      </c>
      <c r="M720">
        <v>6288</v>
      </c>
      <c r="N720">
        <v>84</v>
      </c>
    </row>
    <row r="721" spans="1:16" x14ac:dyDescent="0.2">
      <c r="A721" t="s">
        <v>341</v>
      </c>
      <c r="B721" t="s">
        <v>347</v>
      </c>
      <c r="C721" t="s">
        <v>591</v>
      </c>
      <c r="D721" t="s">
        <v>391</v>
      </c>
      <c r="E721">
        <v>1083</v>
      </c>
      <c r="F721">
        <v>103</v>
      </c>
      <c r="G721">
        <v>72.87</v>
      </c>
      <c r="L721">
        <v>816</v>
      </c>
      <c r="M721">
        <v>266</v>
      </c>
      <c r="N721">
        <v>1</v>
      </c>
    </row>
    <row r="722" spans="1:16" x14ac:dyDescent="0.2">
      <c r="A722" t="s">
        <v>341</v>
      </c>
      <c r="B722" t="s">
        <v>348</v>
      </c>
      <c r="C722" t="s">
        <v>591</v>
      </c>
      <c r="D722" t="s">
        <v>391</v>
      </c>
      <c r="E722">
        <v>9</v>
      </c>
      <c r="F722">
        <v>1</v>
      </c>
      <c r="G722">
        <v>96.56</v>
      </c>
      <c r="M722">
        <v>8</v>
      </c>
      <c r="N722">
        <v>1</v>
      </c>
    </row>
    <row r="723" spans="1:16" x14ac:dyDescent="0.2">
      <c r="A723" t="s">
        <v>341</v>
      </c>
      <c r="B723" t="s">
        <v>418</v>
      </c>
      <c r="C723" t="s">
        <v>592</v>
      </c>
      <c r="D723" t="s">
        <v>391</v>
      </c>
      <c r="E723">
        <v>1826</v>
      </c>
      <c r="F723">
        <v>431</v>
      </c>
      <c r="G723">
        <v>92.51</v>
      </c>
      <c r="L723">
        <v>327</v>
      </c>
      <c r="M723">
        <v>1058</v>
      </c>
      <c r="N723">
        <v>271</v>
      </c>
      <c r="O723">
        <v>136</v>
      </c>
      <c r="P723">
        <v>34</v>
      </c>
    </row>
    <row r="724" spans="1:16" x14ac:dyDescent="0.2">
      <c r="A724" t="s">
        <v>341</v>
      </c>
      <c r="B724" t="s">
        <v>346</v>
      </c>
      <c r="C724" t="s">
        <v>592</v>
      </c>
      <c r="D724" t="s">
        <v>391</v>
      </c>
      <c r="E724">
        <v>1750</v>
      </c>
      <c r="F724">
        <v>395</v>
      </c>
      <c r="G724">
        <v>90.69</v>
      </c>
      <c r="L724">
        <v>307</v>
      </c>
      <c r="M724">
        <v>1027</v>
      </c>
      <c r="N724">
        <v>259</v>
      </c>
      <c r="O724">
        <v>126</v>
      </c>
      <c r="P724">
        <v>31</v>
      </c>
    </row>
    <row r="725" spans="1:16" x14ac:dyDescent="0.2">
      <c r="A725" t="s">
        <v>341</v>
      </c>
      <c r="B725" t="s">
        <v>347</v>
      </c>
      <c r="C725" t="s">
        <v>592</v>
      </c>
      <c r="D725" t="s">
        <v>391</v>
      </c>
      <c r="E725">
        <v>73</v>
      </c>
      <c r="F725">
        <v>36</v>
      </c>
      <c r="G725">
        <v>139.56</v>
      </c>
      <c r="L725">
        <v>18</v>
      </c>
      <c r="M725">
        <v>30</v>
      </c>
      <c r="N725">
        <v>12</v>
      </c>
      <c r="O725">
        <v>10</v>
      </c>
      <c r="P725">
        <v>3</v>
      </c>
    </row>
    <row r="726" spans="1:16" x14ac:dyDescent="0.2">
      <c r="A726" t="s">
        <v>341</v>
      </c>
      <c r="B726" t="s">
        <v>348</v>
      </c>
      <c r="C726" t="s">
        <v>592</v>
      </c>
      <c r="D726" t="s">
        <v>391</v>
      </c>
      <c r="E726">
        <v>3</v>
      </c>
      <c r="G726">
        <v>11.33</v>
      </c>
      <c r="L726">
        <v>2</v>
      </c>
      <c r="M726">
        <v>1</v>
      </c>
    </row>
    <row r="727" spans="1:16" x14ac:dyDescent="0.2">
      <c r="A727" t="s">
        <v>341</v>
      </c>
      <c r="B727" t="s">
        <v>418</v>
      </c>
      <c r="C727" t="s">
        <v>593</v>
      </c>
      <c r="D727" t="s">
        <v>391</v>
      </c>
      <c r="E727">
        <v>215</v>
      </c>
      <c r="F727">
        <v>34</v>
      </c>
      <c r="G727">
        <v>60.63</v>
      </c>
      <c r="L727">
        <v>89</v>
      </c>
      <c r="M727">
        <v>104</v>
      </c>
      <c r="N727">
        <v>16</v>
      </c>
      <c r="O727">
        <v>6</v>
      </c>
    </row>
    <row r="728" spans="1:16" x14ac:dyDescent="0.2">
      <c r="A728" t="s">
        <v>341</v>
      </c>
      <c r="B728" t="s">
        <v>346</v>
      </c>
      <c r="C728" t="s">
        <v>593</v>
      </c>
      <c r="D728" t="s">
        <v>391</v>
      </c>
      <c r="E728">
        <v>215</v>
      </c>
      <c r="F728">
        <v>34</v>
      </c>
      <c r="G728">
        <v>60.63</v>
      </c>
      <c r="L728">
        <v>89</v>
      </c>
      <c r="M728">
        <v>104</v>
      </c>
      <c r="N728">
        <v>16</v>
      </c>
      <c r="O728">
        <v>6</v>
      </c>
    </row>
    <row r="729" spans="1:16" x14ac:dyDescent="0.2">
      <c r="A729" t="s">
        <v>341</v>
      </c>
      <c r="B729" t="s">
        <v>418</v>
      </c>
      <c r="C729" t="s">
        <v>594</v>
      </c>
      <c r="D729" t="s">
        <v>391</v>
      </c>
      <c r="E729">
        <v>4465</v>
      </c>
      <c r="F729">
        <v>893</v>
      </c>
      <c r="G729">
        <v>87.18</v>
      </c>
      <c r="L729">
        <v>442</v>
      </c>
      <c r="M729">
        <v>3934</v>
      </c>
      <c r="N729">
        <v>88</v>
      </c>
      <c r="O729">
        <v>1</v>
      </c>
    </row>
    <row r="730" spans="1:16" x14ac:dyDescent="0.2">
      <c r="A730" t="s">
        <v>341</v>
      </c>
      <c r="B730" t="s">
        <v>346</v>
      </c>
      <c r="C730" t="s">
        <v>594</v>
      </c>
      <c r="D730" t="s">
        <v>391</v>
      </c>
      <c r="E730">
        <v>3977</v>
      </c>
      <c r="F730">
        <v>835</v>
      </c>
      <c r="G730">
        <v>88.73</v>
      </c>
      <c r="L730">
        <v>115</v>
      </c>
      <c r="M730">
        <v>3774</v>
      </c>
      <c r="N730">
        <v>87</v>
      </c>
      <c r="O730">
        <v>1</v>
      </c>
    </row>
    <row r="731" spans="1:16" x14ac:dyDescent="0.2">
      <c r="A731" t="s">
        <v>341</v>
      </c>
      <c r="B731" t="s">
        <v>347</v>
      </c>
      <c r="C731" t="s">
        <v>594</v>
      </c>
      <c r="D731" t="s">
        <v>391</v>
      </c>
      <c r="E731">
        <v>482</v>
      </c>
      <c r="F731">
        <v>57</v>
      </c>
      <c r="G731">
        <v>74.650000000000006</v>
      </c>
      <c r="L731">
        <v>327</v>
      </c>
      <c r="M731">
        <v>155</v>
      </c>
    </row>
    <row r="732" spans="1:16" x14ac:dyDescent="0.2">
      <c r="A732" t="s">
        <v>341</v>
      </c>
      <c r="B732" t="s">
        <v>348</v>
      </c>
      <c r="C732" t="s">
        <v>594</v>
      </c>
      <c r="D732" t="s">
        <v>391</v>
      </c>
      <c r="E732">
        <v>5</v>
      </c>
      <c r="F732">
        <v>1</v>
      </c>
      <c r="G732">
        <v>79.2</v>
      </c>
      <c r="M732">
        <v>4</v>
      </c>
      <c r="N732">
        <v>1</v>
      </c>
    </row>
    <row r="733" spans="1:16" x14ac:dyDescent="0.2">
      <c r="A733" t="s">
        <v>341</v>
      </c>
      <c r="B733" t="s">
        <v>349</v>
      </c>
      <c r="C733" t="s">
        <v>594</v>
      </c>
      <c r="D733" t="s">
        <v>391</v>
      </c>
      <c r="E733">
        <v>1</v>
      </c>
      <c r="G733">
        <v>25</v>
      </c>
      <c r="M733">
        <v>1</v>
      </c>
    </row>
    <row r="734" spans="1:16" x14ac:dyDescent="0.2">
      <c r="A734" t="s">
        <v>341</v>
      </c>
      <c r="B734" t="s">
        <v>418</v>
      </c>
      <c r="C734" t="s">
        <v>595</v>
      </c>
      <c r="D734" t="s">
        <v>391</v>
      </c>
      <c r="E734">
        <v>1168</v>
      </c>
      <c r="F734">
        <v>270</v>
      </c>
      <c r="G734">
        <v>91.96</v>
      </c>
      <c r="L734">
        <v>227</v>
      </c>
      <c r="M734">
        <v>678</v>
      </c>
      <c r="N734">
        <v>158</v>
      </c>
      <c r="O734">
        <v>75</v>
      </c>
      <c r="P734">
        <v>30</v>
      </c>
    </row>
    <row r="735" spans="1:16" x14ac:dyDescent="0.2">
      <c r="A735" t="s">
        <v>341</v>
      </c>
      <c r="B735" t="s">
        <v>346</v>
      </c>
      <c r="C735" t="s">
        <v>595</v>
      </c>
      <c r="D735" t="s">
        <v>391</v>
      </c>
      <c r="E735">
        <v>1095</v>
      </c>
      <c r="F735">
        <v>247</v>
      </c>
      <c r="G735">
        <v>89.72</v>
      </c>
      <c r="L735">
        <v>202</v>
      </c>
      <c r="M735">
        <v>655</v>
      </c>
      <c r="N735">
        <v>153</v>
      </c>
      <c r="O735">
        <v>59</v>
      </c>
      <c r="P735">
        <v>26</v>
      </c>
    </row>
    <row r="736" spans="1:16" x14ac:dyDescent="0.2">
      <c r="A736" t="s">
        <v>341</v>
      </c>
      <c r="B736" t="s">
        <v>347</v>
      </c>
      <c r="C736" t="s">
        <v>595</v>
      </c>
      <c r="D736" t="s">
        <v>391</v>
      </c>
      <c r="E736">
        <v>68</v>
      </c>
      <c r="F736">
        <v>23</v>
      </c>
      <c r="G736">
        <v>130.21</v>
      </c>
      <c r="L736">
        <v>24</v>
      </c>
      <c r="M736">
        <v>19</v>
      </c>
      <c r="N736">
        <v>5</v>
      </c>
      <c r="O736">
        <v>16</v>
      </c>
      <c r="P736">
        <v>4</v>
      </c>
    </row>
    <row r="737" spans="1:16" x14ac:dyDescent="0.2">
      <c r="A737" t="s">
        <v>341</v>
      </c>
      <c r="B737" t="s">
        <v>348</v>
      </c>
      <c r="C737" t="s">
        <v>595</v>
      </c>
      <c r="D737" t="s">
        <v>391</v>
      </c>
      <c r="E737">
        <v>4</v>
      </c>
      <c r="G737">
        <v>63</v>
      </c>
      <c r="L737">
        <v>1</v>
      </c>
      <c r="M737">
        <v>3</v>
      </c>
    </row>
    <row r="738" spans="1:16" x14ac:dyDescent="0.2">
      <c r="A738" t="s">
        <v>341</v>
      </c>
      <c r="B738" t="s">
        <v>349</v>
      </c>
      <c r="C738" t="s">
        <v>595</v>
      </c>
      <c r="D738" t="s">
        <v>391</v>
      </c>
      <c r="E738">
        <v>1</v>
      </c>
      <c r="G738">
        <v>61</v>
      </c>
      <c r="M738">
        <v>1</v>
      </c>
    </row>
    <row r="739" spans="1:16" x14ac:dyDescent="0.2">
      <c r="A739" t="s">
        <v>341</v>
      </c>
      <c r="B739" t="s">
        <v>418</v>
      </c>
      <c r="C739" t="s">
        <v>596</v>
      </c>
      <c r="D739" t="s">
        <v>391</v>
      </c>
      <c r="E739">
        <v>102</v>
      </c>
      <c r="F739">
        <v>30</v>
      </c>
      <c r="G739">
        <v>91</v>
      </c>
      <c r="L739">
        <v>31</v>
      </c>
      <c r="M739">
        <v>52</v>
      </c>
      <c r="N739">
        <v>7</v>
      </c>
      <c r="O739">
        <v>11</v>
      </c>
      <c r="P739">
        <v>1</v>
      </c>
    </row>
    <row r="740" spans="1:16" x14ac:dyDescent="0.2">
      <c r="A740" t="s">
        <v>341</v>
      </c>
      <c r="B740" t="s">
        <v>346</v>
      </c>
      <c r="C740" t="s">
        <v>596</v>
      </c>
      <c r="D740" t="s">
        <v>391</v>
      </c>
      <c r="E740">
        <v>102</v>
      </c>
      <c r="F740">
        <v>30</v>
      </c>
      <c r="G740">
        <v>91</v>
      </c>
      <c r="L740">
        <v>31</v>
      </c>
      <c r="M740">
        <v>52</v>
      </c>
      <c r="N740">
        <v>7</v>
      </c>
      <c r="O740">
        <v>11</v>
      </c>
      <c r="P740">
        <v>1</v>
      </c>
    </row>
    <row r="741" spans="1:16" x14ac:dyDescent="0.2">
      <c r="A741" t="s">
        <v>341</v>
      </c>
      <c r="B741" t="s">
        <v>418</v>
      </c>
      <c r="C741" t="s">
        <v>597</v>
      </c>
      <c r="D741" t="s">
        <v>391</v>
      </c>
      <c r="E741">
        <v>3150</v>
      </c>
      <c r="F741">
        <v>591</v>
      </c>
      <c r="G741">
        <v>82.74</v>
      </c>
      <c r="L741">
        <v>363</v>
      </c>
      <c r="M741">
        <v>2748</v>
      </c>
      <c r="N741">
        <v>38</v>
      </c>
      <c r="O741">
        <v>1</v>
      </c>
    </row>
    <row r="742" spans="1:16" x14ac:dyDescent="0.2">
      <c r="A742" t="s">
        <v>341</v>
      </c>
      <c r="B742" t="s">
        <v>346</v>
      </c>
      <c r="C742" t="s">
        <v>597</v>
      </c>
      <c r="D742" t="s">
        <v>391</v>
      </c>
      <c r="E742">
        <v>2757</v>
      </c>
      <c r="F742">
        <v>552</v>
      </c>
      <c r="G742">
        <v>84.44</v>
      </c>
      <c r="L742">
        <v>65</v>
      </c>
      <c r="M742">
        <v>2654</v>
      </c>
      <c r="N742">
        <v>37</v>
      </c>
      <c r="O742">
        <v>1</v>
      </c>
    </row>
    <row r="743" spans="1:16" x14ac:dyDescent="0.2">
      <c r="A743" t="s">
        <v>341</v>
      </c>
      <c r="B743" t="s">
        <v>347</v>
      </c>
      <c r="C743" t="s">
        <v>597</v>
      </c>
      <c r="D743" t="s">
        <v>391</v>
      </c>
      <c r="E743">
        <v>389</v>
      </c>
      <c r="F743">
        <v>39</v>
      </c>
      <c r="G743">
        <v>70.84</v>
      </c>
      <c r="L743">
        <v>298</v>
      </c>
      <c r="M743">
        <v>90</v>
      </c>
      <c r="N743">
        <v>1</v>
      </c>
    </row>
    <row r="744" spans="1:16" x14ac:dyDescent="0.2">
      <c r="A744" t="s">
        <v>341</v>
      </c>
      <c r="B744" t="s">
        <v>348</v>
      </c>
      <c r="C744" t="s">
        <v>597</v>
      </c>
      <c r="D744" t="s">
        <v>391</v>
      </c>
      <c r="E744">
        <v>4</v>
      </c>
      <c r="G744">
        <v>68.25</v>
      </c>
      <c r="M744">
        <v>4</v>
      </c>
    </row>
    <row r="745" spans="1:16" x14ac:dyDescent="0.2">
      <c r="A745" t="s">
        <v>341</v>
      </c>
      <c r="B745" t="s">
        <v>418</v>
      </c>
      <c r="C745" t="s">
        <v>598</v>
      </c>
      <c r="D745" t="s">
        <v>391</v>
      </c>
      <c r="E745">
        <v>661</v>
      </c>
      <c r="F745">
        <v>276</v>
      </c>
      <c r="G745">
        <v>113.6</v>
      </c>
      <c r="L745">
        <v>132</v>
      </c>
      <c r="M745">
        <v>384</v>
      </c>
      <c r="N745">
        <v>107</v>
      </c>
      <c r="O745">
        <v>22</v>
      </c>
      <c r="P745">
        <v>16</v>
      </c>
    </row>
    <row r="746" spans="1:16" x14ac:dyDescent="0.2">
      <c r="A746" t="s">
        <v>341</v>
      </c>
      <c r="B746" t="s">
        <v>346</v>
      </c>
      <c r="C746" t="s">
        <v>598</v>
      </c>
      <c r="D746" t="s">
        <v>391</v>
      </c>
      <c r="E746">
        <v>623</v>
      </c>
      <c r="F746">
        <v>256</v>
      </c>
      <c r="G746">
        <v>111.85</v>
      </c>
      <c r="L746">
        <v>122</v>
      </c>
      <c r="M746">
        <v>364</v>
      </c>
      <c r="N746">
        <v>102</v>
      </c>
      <c r="O746">
        <v>20</v>
      </c>
      <c r="P746">
        <v>15</v>
      </c>
    </row>
    <row r="747" spans="1:16" x14ac:dyDescent="0.2">
      <c r="A747" t="s">
        <v>341</v>
      </c>
      <c r="B747" t="s">
        <v>347</v>
      </c>
      <c r="C747" t="s">
        <v>598</v>
      </c>
      <c r="D747" t="s">
        <v>391</v>
      </c>
      <c r="E747">
        <v>36</v>
      </c>
      <c r="F747">
        <v>19</v>
      </c>
      <c r="G747">
        <v>145.81</v>
      </c>
      <c r="L747">
        <v>10</v>
      </c>
      <c r="M747">
        <v>18</v>
      </c>
      <c r="N747">
        <v>5</v>
      </c>
      <c r="O747">
        <v>2</v>
      </c>
      <c r="P747">
        <v>1</v>
      </c>
    </row>
    <row r="748" spans="1:16" x14ac:dyDescent="0.2">
      <c r="A748" t="s">
        <v>341</v>
      </c>
      <c r="B748" t="s">
        <v>348</v>
      </c>
      <c r="C748" t="s">
        <v>598</v>
      </c>
      <c r="D748" t="s">
        <v>391</v>
      </c>
      <c r="E748">
        <v>1</v>
      </c>
      <c r="G748">
        <v>23</v>
      </c>
      <c r="M748">
        <v>1</v>
      </c>
    </row>
    <row r="749" spans="1:16" x14ac:dyDescent="0.2">
      <c r="A749" t="s">
        <v>341</v>
      </c>
      <c r="B749" t="s">
        <v>349</v>
      </c>
      <c r="C749" t="s">
        <v>598</v>
      </c>
      <c r="D749" t="s">
        <v>391</v>
      </c>
      <c r="E749">
        <v>1</v>
      </c>
      <c r="F749">
        <v>1</v>
      </c>
      <c r="G749">
        <v>132</v>
      </c>
      <c r="M749">
        <v>1</v>
      </c>
    </row>
    <row r="750" spans="1:16" x14ac:dyDescent="0.2">
      <c r="A750" t="s">
        <v>341</v>
      </c>
      <c r="B750" t="s">
        <v>418</v>
      </c>
      <c r="C750" t="s">
        <v>599</v>
      </c>
      <c r="D750" t="s">
        <v>391</v>
      </c>
      <c r="E750">
        <v>2913</v>
      </c>
      <c r="F750">
        <v>919</v>
      </c>
      <c r="G750">
        <v>116.28</v>
      </c>
      <c r="L750">
        <v>172</v>
      </c>
      <c r="M750">
        <v>2322</v>
      </c>
      <c r="N750">
        <v>418</v>
      </c>
      <c r="O750">
        <v>1</v>
      </c>
    </row>
    <row r="751" spans="1:16" x14ac:dyDescent="0.2">
      <c r="A751" t="s">
        <v>341</v>
      </c>
      <c r="B751" t="s">
        <v>346</v>
      </c>
      <c r="C751" t="s">
        <v>599</v>
      </c>
      <c r="D751" t="s">
        <v>391</v>
      </c>
      <c r="E751">
        <v>2716</v>
      </c>
      <c r="F751">
        <v>892</v>
      </c>
      <c r="G751">
        <v>118.64</v>
      </c>
      <c r="L751">
        <v>60</v>
      </c>
      <c r="M751">
        <v>2240</v>
      </c>
      <c r="N751">
        <v>415</v>
      </c>
      <c r="O751">
        <v>1</v>
      </c>
    </row>
    <row r="752" spans="1:16" x14ac:dyDescent="0.2">
      <c r="A752" t="s">
        <v>341</v>
      </c>
      <c r="B752" t="s">
        <v>347</v>
      </c>
      <c r="C752" t="s">
        <v>599</v>
      </c>
      <c r="D752" t="s">
        <v>391</v>
      </c>
      <c r="E752">
        <v>192</v>
      </c>
      <c r="F752">
        <v>27</v>
      </c>
      <c r="G752">
        <v>84.92</v>
      </c>
      <c r="L752">
        <v>112</v>
      </c>
      <c r="M752">
        <v>78</v>
      </c>
      <c r="N752">
        <v>2</v>
      </c>
    </row>
    <row r="753" spans="1:16" x14ac:dyDescent="0.2">
      <c r="A753" t="s">
        <v>341</v>
      </c>
      <c r="B753" t="s">
        <v>348</v>
      </c>
      <c r="C753" t="s">
        <v>599</v>
      </c>
      <c r="D753" t="s">
        <v>391</v>
      </c>
      <c r="E753">
        <v>5</v>
      </c>
      <c r="G753">
        <v>39.4</v>
      </c>
      <c r="M753">
        <v>4</v>
      </c>
      <c r="N753">
        <v>1</v>
      </c>
    </row>
    <row r="754" spans="1:16" x14ac:dyDescent="0.2">
      <c r="A754" t="s">
        <v>341</v>
      </c>
      <c r="B754" t="s">
        <v>418</v>
      </c>
      <c r="C754" t="s">
        <v>600</v>
      </c>
      <c r="D754" t="s">
        <v>391</v>
      </c>
      <c r="E754">
        <v>2368</v>
      </c>
      <c r="F754">
        <v>642</v>
      </c>
      <c r="G754">
        <v>97.64</v>
      </c>
      <c r="L754">
        <v>408</v>
      </c>
      <c r="M754">
        <v>1370</v>
      </c>
      <c r="N754">
        <v>387</v>
      </c>
      <c r="O754">
        <v>153</v>
      </c>
      <c r="P754">
        <v>50</v>
      </c>
    </row>
    <row r="755" spans="1:16" x14ac:dyDescent="0.2">
      <c r="A755" t="s">
        <v>341</v>
      </c>
      <c r="B755" t="s">
        <v>346</v>
      </c>
      <c r="C755" t="s">
        <v>600</v>
      </c>
      <c r="D755" t="s">
        <v>391</v>
      </c>
      <c r="E755">
        <v>2210</v>
      </c>
      <c r="F755">
        <v>582</v>
      </c>
      <c r="G755">
        <v>95.19</v>
      </c>
      <c r="L755">
        <v>358</v>
      </c>
      <c r="M755">
        <v>1310</v>
      </c>
      <c r="N755">
        <v>362</v>
      </c>
      <c r="O755">
        <v>140</v>
      </c>
      <c r="P755">
        <v>40</v>
      </c>
    </row>
    <row r="756" spans="1:16" x14ac:dyDescent="0.2">
      <c r="A756" t="s">
        <v>341</v>
      </c>
      <c r="B756" t="s">
        <v>347</v>
      </c>
      <c r="C756" t="s">
        <v>600</v>
      </c>
      <c r="D756" t="s">
        <v>391</v>
      </c>
      <c r="E756">
        <v>153</v>
      </c>
      <c r="F756">
        <v>58</v>
      </c>
      <c r="G756">
        <v>131.94999999999999</v>
      </c>
      <c r="L756">
        <v>49</v>
      </c>
      <c r="M756">
        <v>58</v>
      </c>
      <c r="N756">
        <v>23</v>
      </c>
      <c r="O756">
        <v>13</v>
      </c>
      <c r="P756">
        <v>10</v>
      </c>
    </row>
    <row r="757" spans="1:16" x14ac:dyDescent="0.2">
      <c r="A757" t="s">
        <v>341</v>
      </c>
      <c r="B757" t="s">
        <v>348</v>
      </c>
      <c r="C757" t="s">
        <v>600</v>
      </c>
      <c r="D757" t="s">
        <v>391</v>
      </c>
      <c r="E757">
        <v>5</v>
      </c>
      <c r="F757">
        <v>2</v>
      </c>
      <c r="G757">
        <v>131.4</v>
      </c>
      <c r="L757">
        <v>1</v>
      </c>
      <c r="M757">
        <v>2</v>
      </c>
      <c r="N757">
        <v>2</v>
      </c>
    </row>
    <row r="758" spans="1:16" x14ac:dyDescent="0.2">
      <c r="A758" t="s">
        <v>341</v>
      </c>
      <c r="B758" t="s">
        <v>418</v>
      </c>
      <c r="C758" t="s">
        <v>601</v>
      </c>
      <c r="D758" t="s">
        <v>391</v>
      </c>
      <c r="E758">
        <v>329</v>
      </c>
      <c r="F758">
        <v>107</v>
      </c>
      <c r="G758">
        <v>114.98</v>
      </c>
      <c r="L758">
        <v>65</v>
      </c>
      <c r="M758">
        <v>149</v>
      </c>
      <c r="N758">
        <v>56</v>
      </c>
      <c r="O758">
        <v>43</v>
      </c>
      <c r="P758">
        <v>16</v>
      </c>
    </row>
    <row r="759" spans="1:16" x14ac:dyDescent="0.2">
      <c r="A759" t="s">
        <v>341</v>
      </c>
      <c r="B759" t="s">
        <v>346</v>
      </c>
      <c r="C759" t="s">
        <v>601</v>
      </c>
      <c r="D759" t="s">
        <v>391</v>
      </c>
      <c r="E759">
        <v>257</v>
      </c>
      <c r="F759">
        <v>84</v>
      </c>
      <c r="G759">
        <v>114.42</v>
      </c>
      <c r="L759">
        <v>45</v>
      </c>
      <c r="M759">
        <v>128</v>
      </c>
      <c r="N759">
        <v>52</v>
      </c>
      <c r="O759">
        <v>25</v>
      </c>
      <c r="P759">
        <v>7</v>
      </c>
    </row>
    <row r="760" spans="1:16" x14ac:dyDescent="0.2">
      <c r="A760" t="s">
        <v>341</v>
      </c>
      <c r="B760" t="s">
        <v>347</v>
      </c>
      <c r="C760" t="s">
        <v>601</v>
      </c>
      <c r="D760" t="s">
        <v>391</v>
      </c>
      <c r="E760">
        <v>72</v>
      </c>
      <c r="F760">
        <v>23</v>
      </c>
      <c r="G760">
        <v>116.97</v>
      </c>
      <c r="L760">
        <v>20</v>
      </c>
      <c r="M760">
        <v>21</v>
      </c>
      <c r="N760">
        <v>4</v>
      </c>
      <c r="O760">
        <v>18</v>
      </c>
      <c r="P760">
        <v>9</v>
      </c>
    </row>
    <row r="761" spans="1:16" x14ac:dyDescent="0.2">
      <c r="A761" t="s">
        <v>341</v>
      </c>
      <c r="B761" t="s">
        <v>418</v>
      </c>
      <c r="C761" t="s">
        <v>602</v>
      </c>
      <c r="D761" t="s">
        <v>391</v>
      </c>
      <c r="E761">
        <v>38</v>
      </c>
      <c r="F761">
        <v>2</v>
      </c>
      <c r="G761">
        <v>47.05</v>
      </c>
      <c r="L761">
        <v>20</v>
      </c>
      <c r="M761">
        <v>9</v>
      </c>
      <c r="N761">
        <v>8</v>
      </c>
      <c r="P761">
        <v>1</v>
      </c>
    </row>
    <row r="762" spans="1:16" x14ac:dyDescent="0.2">
      <c r="A762" t="s">
        <v>341</v>
      </c>
      <c r="B762" t="s">
        <v>346</v>
      </c>
      <c r="C762" t="s">
        <v>602</v>
      </c>
      <c r="D762" t="s">
        <v>391</v>
      </c>
      <c r="E762">
        <v>38</v>
      </c>
      <c r="F762">
        <v>2</v>
      </c>
      <c r="G762">
        <v>47.05</v>
      </c>
      <c r="L762">
        <v>20</v>
      </c>
      <c r="M762">
        <v>9</v>
      </c>
      <c r="N762">
        <v>8</v>
      </c>
      <c r="P762">
        <v>1</v>
      </c>
    </row>
    <row r="763" spans="1:16" x14ac:dyDescent="0.2">
      <c r="A763" t="s">
        <v>341</v>
      </c>
      <c r="B763" t="s">
        <v>418</v>
      </c>
      <c r="C763" t="s">
        <v>603</v>
      </c>
      <c r="D763" t="s">
        <v>391</v>
      </c>
      <c r="E763">
        <v>7488</v>
      </c>
      <c r="F763">
        <v>1401</v>
      </c>
      <c r="G763">
        <v>89.06</v>
      </c>
      <c r="L763">
        <v>1223</v>
      </c>
      <c r="M763">
        <v>6187</v>
      </c>
      <c r="N763">
        <v>76</v>
      </c>
      <c r="O763">
        <v>2</v>
      </c>
    </row>
    <row r="764" spans="1:16" x14ac:dyDescent="0.2">
      <c r="A764" t="s">
        <v>341</v>
      </c>
      <c r="B764" t="s">
        <v>346</v>
      </c>
      <c r="C764" t="s">
        <v>603</v>
      </c>
      <c r="D764" t="s">
        <v>391</v>
      </c>
      <c r="E764">
        <v>6082</v>
      </c>
      <c r="F764">
        <v>1237</v>
      </c>
      <c r="G764">
        <v>92.46</v>
      </c>
      <c r="L764">
        <v>165</v>
      </c>
      <c r="M764">
        <v>5842</v>
      </c>
      <c r="N764">
        <v>74</v>
      </c>
      <c r="O764">
        <v>1</v>
      </c>
    </row>
    <row r="765" spans="1:16" x14ac:dyDescent="0.2">
      <c r="A765" t="s">
        <v>341</v>
      </c>
      <c r="B765" t="s">
        <v>347</v>
      </c>
      <c r="C765" t="s">
        <v>603</v>
      </c>
      <c r="D765" t="s">
        <v>391</v>
      </c>
      <c r="E765">
        <v>1403</v>
      </c>
      <c r="F765">
        <v>164</v>
      </c>
      <c r="G765">
        <v>74.459999999999994</v>
      </c>
      <c r="L765">
        <v>1058</v>
      </c>
      <c r="M765">
        <v>342</v>
      </c>
      <c r="N765">
        <v>2</v>
      </c>
      <c r="O765">
        <v>1</v>
      </c>
    </row>
    <row r="766" spans="1:16" x14ac:dyDescent="0.2">
      <c r="A766" t="s">
        <v>341</v>
      </c>
      <c r="B766" t="s">
        <v>348</v>
      </c>
      <c r="C766" t="s">
        <v>603</v>
      </c>
      <c r="D766" t="s">
        <v>391</v>
      </c>
      <c r="E766">
        <v>3</v>
      </c>
      <c r="G766">
        <v>37.33</v>
      </c>
      <c r="M766">
        <v>3</v>
      </c>
    </row>
    <row r="767" spans="1:16" x14ac:dyDescent="0.2">
      <c r="A767" t="s">
        <v>341</v>
      </c>
      <c r="B767" t="s">
        <v>418</v>
      </c>
      <c r="C767" t="s">
        <v>605</v>
      </c>
      <c r="D767" t="s">
        <v>391</v>
      </c>
      <c r="E767">
        <v>206</v>
      </c>
      <c r="F767">
        <v>51</v>
      </c>
      <c r="G767">
        <v>113.2</v>
      </c>
      <c r="L767">
        <v>46</v>
      </c>
      <c r="M767">
        <v>48</v>
      </c>
      <c r="N767">
        <v>57</v>
      </c>
      <c r="O767">
        <v>49</v>
      </c>
      <c r="P767">
        <v>6</v>
      </c>
    </row>
    <row r="768" spans="1:16" x14ac:dyDescent="0.2">
      <c r="A768" t="s">
        <v>341</v>
      </c>
      <c r="B768" t="s">
        <v>346</v>
      </c>
      <c r="C768" t="s">
        <v>605</v>
      </c>
      <c r="D768" t="s">
        <v>391</v>
      </c>
      <c r="E768">
        <v>170</v>
      </c>
      <c r="F768">
        <v>33</v>
      </c>
      <c r="G768">
        <v>109.04</v>
      </c>
      <c r="L768">
        <v>35</v>
      </c>
      <c r="M768">
        <v>39</v>
      </c>
      <c r="N768">
        <v>54</v>
      </c>
      <c r="O768">
        <v>38</v>
      </c>
      <c r="P768">
        <v>4</v>
      </c>
    </row>
    <row r="769" spans="1:16" x14ac:dyDescent="0.2">
      <c r="A769" t="s">
        <v>341</v>
      </c>
      <c r="B769" t="s">
        <v>347</v>
      </c>
      <c r="C769" t="s">
        <v>605</v>
      </c>
      <c r="D769" t="s">
        <v>391</v>
      </c>
      <c r="E769">
        <v>35</v>
      </c>
      <c r="F769">
        <v>17</v>
      </c>
      <c r="G769">
        <v>132.97</v>
      </c>
      <c r="L769">
        <v>11</v>
      </c>
      <c r="M769">
        <v>9</v>
      </c>
      <c r="N769">
        <v>2</v>
      </c>
      <c r="O769">
        <v>11</v>
      </c>
      <c r="P769">
        <v>2</v>
      </c>
    </row>
    <row r="770" spans="1:16" x14ac:dyDescent="0.2">
      <c r="A770" t="s">
        <v>341</v>
      </c>
      <c r="B770" t="s">
        <v>348</v>
      </c>
      <c r="C770" t="s">
        <v>605</v>
      </c>
      <c r="D770" t="s">
        <v>391</v>
      </c>
      <c r="E770">
        <v>1</v>
      </c>
      <c r="F770">
        <v>1</v>
      </c>
      <c r="G770">
        <v>128</v>
      </c>
      <c r="N770">
        <v>1</v>
      </c>
    </row>
    <row r="771" spans="1:16" x14ac:dyDescent="0.2">
      <c r="A771" t="s">
        <v>341</v>
      </c>
      <c r="B771" t="s">
        <v>418</v>
      </c>
      <c r="C771" t="s">
        <v>606</v>
      </c>
      <c r="D771" t="s">
        <v>391</v>
      </c>
      <c r="E771">
        <v>490</v>
      </c>
      <c r="F771">
        <v>232</v>
      </c>
      <c r="G771">
        <v>126.28</v>
      </c>
      <c r="L771">
        <v>113</v>
      </c>
      <c r="M771">
        <v>291</v>
      </c>
      <c r="N771">
        <v>83</v>
      </c>
      <c r="O771">
        <v>3</v>
      </c>
    </row>
    <row r="772" spans="1:16" x14ac:dyDescent="0.2">
      <c r="A772" t="s">
        <v>341</v>
      </c>
      <c r="B772" t="s">
        <v>346</v>
      </c>
      <c r="C772" t="s">
        <v>606</v>
      </c>
      <c r="D772" t="s">
        <v>391</v>
      </c>
      <c r="E772">
        <v>489</v>
      </c>
      <c r="F772">
        <v>232</v>
      </c>
      <c r="G772">
        <v>126.4</v>
      </c>
      <c r="L772">
        <v>112</v>
      </c>
      <c r="M772">
        <v>291</v>
      </c>
      <c r="N772">
        <v>83</v>
      </c>
      <c r="O772">
        <v>3</v>
      </c>
    </row>
    <row r="773" spans="1:16" x14ac:dyDescent="0.2">
      <c r="A773" t="s">
        <v>341</v>
      </c>
      <c r="B773" t="s">
        <v>348</v>
      </c>
      <c r="C773" t="s">
        <v>606</v>
      </c>
      <c r="D773" t="s">
        <v>391</v>
      </c>
      <c r="E773">
        <v>1</v>
      </c>
      <c r="G773">
        <v>68</v>
      </c>
      <c r="L773">
        <v>1</v>
      </c>
    </row>
    <row r="774" spans="1:16" x14ac:dyDescent="0.2">
      <c r="A774" t="s">
        <v>341</v>
      </c>
      <c r="B774" t="s">
        <v>418</v>
      </c>
      <c r="C774" t="s">
        <v>607</v>
      </c>
      <c r="D774" t="s">
        <v>391</v>
      </c>
      <c r="E774">
        <v>2877</v>
      </c>
      <c r="F774">
        <v>579</v>
      </c>
      <c r="G774">
        <v>93.99</v>
      </c>
      <c r="L774">
        <v>232</v>
      </c>
      <c r="M774">
        <v>2237</v>
      </c>
      <c r="N774">
        <v>406</v>
      </c>
      <c r="O774">
        <v>2</v>
      </c>
    </row>
    <row r="775" spans="1:16" x14ac:dyDescent="0.2">
      <c r="A775" t="s">
        <v>341</v>
      </c>
      <c r="B775" t="s">
        <v>346</v>
      </c>
      <c r="C775" t="s">
        <v>607</v>
      </c>
      <c r="D775" t="s">
        <v>391</v>
      </c>
      <c r="E775">
        <v>2549</v>
      </c>
      <c r="F775">
        <v>549</v>
      </c>
      <c r="G775">
        <v>97.35</v>
      </c>
      <c r="L775">
        <v>33</v>
      </c>
      <c r="M775">
        <v>2114</v>
      </c>
      <c r="N775">
        <v>400</v>
      </c>
      <c r="O775">
        <v>2</v>
      </c>
    </row>
    <row r="776" spans="1:16" x14ac:dyDescent="0.2">
      <c r="A776" t="s">
        <v>341</v>
      </c>
      <c r="B776" t="s">
        <v>347</v>
      </c>
      <c r="C776" t="s">
        <v>607</v>
      </c>
      <c r="D776" t="s">
        <v>391</v>
      </c>
      <c r="E776">
        <v>318</v>
      </c>
      <c r="F776">
        <v>30</v>
      </c>
      <c r="G776">
        <v>68.59</v>
      </c>
      <c r="L776">
        <v>198</v>
      </c>
      <c r="M776">
        <v>115</v>
      </c>
      <c r="N776">
        <v>5</v>
      </c>
    </row>
    <row r="777" spans="1:16" x14ac:dyDescent="0.2">
      <c r="A777" t="s">
        <v>341</v>
      </c>
      <c r="B777" t="s">
        <v>348</v>
      </c>
      <c r="C777" t="s">
        <v>607</v>
      </c>
      <c r="D777" t="s">
        <v>391</v>
      </c>
      <c r="E777">
        <v>9</v>
      </c>
      <c r="G777">
        <v>49.22</v>
      </c>
      <c r="L777">
        <v>1</v>
      </c>
      <c r="M777">
        <v>7</v>
      </c>
      <c r="N777">
        <v>1</v>
      </c>
    </row>
    <row r="778" spans="1:16" x14ac:dyDescent="0.2">
      <c r="A778" t="s">
        <v>341</v>
      </c>
      <c r="B778" t="s">
        <v>349</v>
      </c>
      <c r="C778" t="s">
        <v>607</v>
      </c>
      <c r="D778" t="s">
        <v>391</v>
      </c>
      <c r="E778">
        <v>1</v>
      </c>
      <c r="G778">
        <v>10</v>
      </c>
      <c r="M778">
        <v>1</v>
      </c>
    </row>
    <row r="779" spans="1:16" x14ac:dyDescent="0.2">
      <c r="A779" t="s">
        <v>341</v>
      </c>
      <c r="B779" t="s">
        <v>418</v>
      </c>
      <c r="C779" t="s">
        <v>608</v>
      </c>
      <c r="D779" t="s">
        <v>391</v>
      </c>
      <c r="E779">
        <v>265</v>
      </c>
      <c r="F779">
        <v>49</v>
      </c>
      <c r="G779">
        <v>77.56</v>
      </c>
      <c r="L779">
        <v>54</v>
      </c>
      <c r="M779">
        <v>149</v>
      </c>
      <c r="N779">
        <v>42</v>
      </c>
      <c r="O779">
        <v>15</v>
      </c>
      <c r="P779">
        <v>5</v>
      </c>
    </row>
    <row r="780" spans="1:16" x14ac:dyDescent="0.2">
      <c r="A780" t="s">
        <v>341</v>
      </c>
      <c r="B780" t="s">
        <v>346</v>
      </c>
      <c r="C780" t="s">
        <v>608</v>
      </c>
      <c r="D780" t="s">
        <v>391</v>
      </c>
      <c r="E780">
        <v>243</v>
      </c>
      <c r="F780">
        <v>43</v>
      </c>
      <c r="G780">
        <v>74.87</v>
      </c>
      <c r="L780">
        <v>44</v>
      </c>
      <c r="M780">
        <v>142</v>
      </c>
      <c r="N780">
        <v>39</v>
      </c>
      <c r="O780">
        <v>13</v>
      </c>
      <c r="P780">
        <v>5</v>
      </c>
    </row>
    <row r="781" spans="1:16" x14ac:dyDescent="0.2">
      <c r="A781" t="s">
        <v>341</v>
      </c>
      <c r="B781" t="s">
        <v>347</v>
      </c>
      <c r="C781" t="s">
        <v>608</v>
      </c>
      <c r="D781" t="s">
        <v>391</v>
      </c>
      <c r="E781">
        <v>21</v>
      </c>
      <c r="F781">
        <v>6</v>
      </c>
      <c r="G781">
        <v>111.76</v>
      </c>
      <c r="L781">
        <v>9</v>
      </c>
      <c r="M781">
        <v>7</v>
      </c>
      <c r="N781">
        <v>3</v>
      </c>
      <c r="O781">
        <v>2</v>
      </c>
    </row>
    <row r="782" spans="1:16" x14ac:dyDescent="0.2">
      <c r="A782" t="s">
        <v>341</v>
      </c>
      <c r="B782" t="s">
        <v>348</v>
      </c>
      <c r="C782" t="s">
        <v>608</v>
      </c>
      <c r="D782" t="s">
        <v>391</v>
      </c>
      <c r="E782">
        <v>1</v>
      </c>
      <c r="G782">
        <v>12</v>
      </c>
      <c r="L782">
        <v>1</v>
      </c>
    </row>
    <row r="783" spans="1:16" x14ac:dyDescent="0.2">
      <c r="A783" t="s">
        <v>341</v>
      </c>
      <c r="B783" t="s">
        <v>418</v>
      </c>
      <c r="C783" t="s">
        <v>609</v>
      </c>
      <c r="D783" t="s">
        <v>391</v>
      </c>
      <c r="E783">
        <v>14</v>
      </c>
      <c r="F783">
        <v>2</v>
      </c>
      <c r="G783">
        <v>67.86</v>
      </c>
      <c r="L783">
        <v>5</v>
      </c>
      <c r="M783">
        <v>4</v>
      </c>
      <c r="N783">
        <v>2</v>
      </c>
      <c r="O783">
        <v>1</v>
      </c>
      <c r="P783">
        <v>2</v>
      </c>
    </row>
    <row r="784" spans="1:16" x14ac:dyDescent="0.2">
      <c r="A784" t="s">
        <v>341</v>
      </c>
      <c r="B784" t="s">
        <v>346</v>
      </c>
      <c r="C784" t="s">
        <v>609</v>
      </c>
      <c r="D784" t="s">
        <v>391</v>
      </c>
      <c r="E784">
        <v>14</v>
      </c>
      <c r="F784">
        <v>2</v>
      </c>
      <c r="G784">
        <v>67.86</v>
      </c>
      <c r="L784">
        <v>5</v>
      </c>
      <c r="M784">
        <v>4</v>
      </c>
      <c r="N784">
        <v>2</v>
      </c>
      <c r="O784">
        <v>1</v>
      </c>
      <c r="P784">
        <v>2</v>
      </c>
    </row>
    <row r="785" spans="1:16" x14ac:dyDescent="0.2">
      <c r="A785" t="s">
        <v>341</v>
      </c>
      <c r="B785" t="s">
        <v>418</v>
      </c>
      <c r="C785" t="s">
        <v>610</v>
      </c>
      <c r="D785" t="s">
        <v>391</v>
      </c>
      <c r="E785">
        <v>651</v>
      </c>
      <c r="F785">
        <v>121</v>
      </c>
      <c r="G785">
        <v>83.6</v>
      </c>
      <c r="L785">
        <v>82</v>
      </c>
      <c r="M785">
        <v>566</v>
      </c>
      <c r="N785">
        <v>3</v>
      </c>
    </row>
    <row r="786" spans="1:16" x14ac:dyDescent="0.2">
      <c r="A786" t="s">
        <v>341</v>
      </c>
      <c r="B786" t="s">
        <v>346</v>
      </c>
      <c r="C786" t="s">
        <v>610</v>
      </c>
      <c r="D786" t="s">
        <v>391</v>
      </c>
      <c r="E786">
        <v>565</v>
      </c>
      <c r="F786">
        <v>114</v>
      </c>
      <c r="G786">
        <v>85.87</v>
      </c>
      <c r="L786">
        <v>15</v>
      </c>
      <c r="M786">
        <v>547</v>
      </c>
      <c r="N786">
        <v>3</v>
      </c>
    </row>
    <row r="787" spans="1:16" x14ac:dyDescent="0.2">
      <c r="A787" t="s">
        <v>341</v>
      </c>
      <c r="B787" t="s">
        <v>347</v>
      </c>
      <c r="C787" t="s">
        <v>610</v>
      </c>
      <c r="D787" t="s">
        <v>391</v>
      </c>
      <c r="E787">
        <v>86</v>
      </c>
      <c r="F787">
        <v>7</v>
      </c>
      <c r="G787">
        <v>68.69</v>
      </c>
      <c r="L787">
        <v>67</v>
      </c>
      <c r="M787">
        <v>19</v>
      </c>
    </row>
    <row r="788" spans="1:16" x14ac:dyDescent="0.2">
      <c r="A788" t="s">
        <v>341</v>
      </c>
      <c r="B788" t="s">
        <v>418</v>
      </c>
      <c r="C788" t="s">
        <v>611</v>
      </c>
      <c r="D788" t="s">
        <v>391</v>
      </c>
      <c r="E788">
        <v>2525</v>
      </c>
      <c r="F788">
        <v>677</v>
      </c>
      <c r="G788">
        <v>99.03</v>
      </c>
      <c r="L788">
        <v>479</v>
      </c>
      <c r="M788">
        <v>1436</v>
      </c>
      <c r="N788">
        <v>362</v>
      </c>
      <c r="O788">
        <v>188</v>
      </c>
      <c r="P788">
        <v>60</v>
      </c>
    </row>
    <row r="789" spans="1:16" x14ac:dyDescent="0.2">
      <c r="A789" t="s">
        <v>341</v>
      </c>
      <c r="B789" t="s">
        <v>346</v>
      </c>
      <c r="C789" t="s">
        <v>611</v>
      </c>
      <c r="D789" t="s">
        <v>391</v>
      </c>
      <c r="E789">
        <v>2409</v>
      </c>
      <c r="F789">
        <v>637</v>
      </c>
      <c r="G789">
        <v>97.96</v>
      </c>
      <c r="L789">
        <v>433</v>
      </c>
      <c r="M789">
        <v>1402</v>
      </c>
      <c r="N789">
        <v>353</v>
      </c>
      <c r="O789">
        <v>170</v>
      </c>
      <c r="P789">
        <v>51</v>
      </c>
    </row>
    <row r="790" spans="1:16" x14ac:dyDescent="0.2">
      <c r="A790" t="s">
        <v>341</v>
      </c>
      <c r="B790" t="s">
        <v>347</v>
      </c>
      <c r="C790" t="s">
        <v>611</v>
      </c>
      <c r="D790" t="s">
        <v>391</v>
      </c>
      <c r="E790">
        <v>111</v>
      </c>
      <c r="F790">
        <v>39</v>
      </c>
      <c r="G790">
        <v>125.17</v>
      </c>
      <c r="L790">
        <v>43</v>
      </c>
      <c r="M790">
        <v>32</v>
      </c>
      <c r="N790">
        <v>9</v>
      </c>
      <c r="O790">
        <v>18</v>
      </c>
      <c r="P790">
        <v>9</v>
      </c>
    </row>
    <row r="791" spans="1:16" x14ac:dyDescent="0.2">
      <c r="A791" t="s">
        <v>341</v>
      </c>
      <c r="B791" t="s">
        <v>348</v>
      </c>
      <c r="C791" t="s">
        <v>611</v>
      </c>
      <c r="D791" t="s">
        <v>391</v>
      </c>
      <c r="E791">
        <v>5</v>
      </c>
      <c r="F791">
        <v>1</v>
      </c>
      <c r="G791">
        <v>34.200000000000003</v>
      </c>
      <c r="L791">
        <v>3</v>
      </c>
      <c r="M791">
        <v>2</v>
      </c>
    </row>
    <row r="792" spans="1:16" x14ac:dyDescent="0.2">
      <c r="A792" t="s">
        <v>341</v>
      </c>
      <c r="B792" t="s">
        <v>418</v>
      </c>
      <c r="C792" t="s">
        <v>612</v>
      </c>
      <c r="D792" t="s">
        <v>391</v>
      </c>
      <c r="E792">
        <v>251</v>
      </c>
      <c r="F792">
        <v>72</v>
      </c>
      <c r="G792">
        <v>100.57</v>
      </c>
      <c r="L792">
        <v>59</v>
      </c>
      <c r="M792">
        <v>150</v>
      </c>
      <c r="N792">
        <v>37</v>
      </c>
      <c r="O792">
        <v>3</v>
      </c>
      <c r="P792">
        <v>2</v>
      </c>
    </row>
    <row r="793" spans="1:16" x14ac:dyDescent="0.2">
      <c r="A793" t="s">
        <v>341</v>
      </c>
      <c r="B793" t="s">
        <v>346</v>
      </c>
      <c r="C793" t="s">
        <v>612</v>
      </c>
      <c r="D793" t="s">
        <v>391</v>
      </c>
      <c r="E793">
        <v>250</v>
      </c>
      <c r="F793">
        <v>72</v>
      </c>
      <c r="G793">
        <v>100.94</v>
      </c>
      <c r="L793">
        <v>59</v>
      </c>
      <c r="M793">
        <v>150</v>
      </c>
      <c r="N793">
        <v>36</v>
      </c>
      <c r="O793">
        <v>3</v>
      </c>
      <c r="P793">
        <v>2</v>
      </c>
    </row>
    <row r="794" spans="1:16" x14ac:dyDescent="0.2">
      <c r="A794" t="s">
        <v>341</v>
      </c>
      <c r="B794" t="s">
        <v>349</v>
      </c>
      <c r="C794" t="s">
        <v>612</v>
      </c>
      <c r="D794" t="s">
        <v>391</v>
      </c>
      <c r="E794">
        <v>1</v>
      </c>
      <c r="G794">
        <v>8</v>
      </c>
      <c r="N794">
        <v>1</v>
      </c>
    </row>
    <row r="795" spans="1:16" x14ac:dyDescent="0.2">
      <c r="A795" t="s">
        <v>341</v>
      </c>
      <c r="B795" t="s">
        <v>418</v>
      </c>
      <c r="C795" t="s">
        <v>613</v>
      </c>
      <c r="D795" t="s">
        <v>391</v>
      </c>
      <c r="E795">
        <v>6444</v>
      </c>
      <c r="F795">
        <v>1284</v>
      </c>
      <c r="G795">
        <v>87.41</v>
      </c>
      <c r="L795">
        <v>689</v>
      </c>
      <c r="M795">
        <v>5667</v>
      </c>
      <c r="N795">
        <v>87</v>
      </c>
      <c r="O795">
        <v>1</v>
      </c>
    </row>
    <row r="796" spans="1:16" x14ac:dyDescent="0.2">
      <c r="A796" t="s">
        <v>341</v>
      </c>
      <c r="B796" t="s">
        <v>346</v>
      </c>
      <c r="C796" t="s">
        <v>613</v>
      </c>
      <c r="D796" t="s">
        <v>391</v>
      </c>
      <c r="E796">
        <v>5715</v>
      </c>
      <c r="F796">
        <v>1218</v>
      </c>
      <c r="G796">
        <v>89.64</v>
      </c>
      <c r="L796">
        <v>150</v>
      </c>
      <c r="M796">
        <v>5477</v>
      </c>
      <c r="N796">
        <v>87</v>
      </c>
      <c r="O796">
        <v>1</v>
      </c>
    </row>
    <row r="797" spans="1:16" x14ac:dyDescent="0.2">
      <c r="A797" t="s">
        <v>341</v>
      </c>
      <c r="B797" t="s">
        <v>347</v>
      </c>
      <c r="C797" t="s">
        <v>613</v>
      </c>
      <c r="D797" t="s">
        <v>391</v>
      </c>
      <c r="E797">
        <v>721</v>
      </c>
      <c r="F797">
        <v>66</v>
      </c>
      <c r="G797">
        <v>70.319999999999993</v>
      </c>
      <c r="L797">
        <v>539</v>
      </c>
      <c r="M797">
        <v>182</v>
      </c>
    </row>
    <row r="798" spans="1:16" x14ac:dyDescent="0.2">
      <c r="A798" t="s">
        <v>341</v>
      </c>
      <c r="B798" t="s">
        <v>348</v>
      </c>
      <c r="C798" t="s">
        <v>613</v>
      </c>
      <c r="D798" t="s">
        <v>391</v>
      </c>
      <c r="E798">
        <v>6</v>
      </c>
      <c r="G798">
        <v>45.17</v>
      </c>
      <c r="M798">
        <v>6</v>
      </c>
    </row>
    <row r="799" spans="1:16" x14ac:dyDescent="0.2">
      <c r="A799" t="s">
        <v>341</v>
      </c>
      <c r="B799" t="s">
        <v>349</v>
      </c>
      <c r="C799" t="s">
        <v>613</v>
      </c>
      <c r="D799" t="s">
        <v>391</v>
      </c>
      <c r="E799">
        <v>2</v>
      </c>
      <c r="G799">
        <v>8</v>
      </c>
      <c r="M799">
        <v>2</v>
      </c>
    </row>
    <row r="800" spans="1:16" x14ac:dyDescent="0.2">
      <c r="A800" t="s">
        <v>341</v>
      </c>
      <c r="B800" t="s">
        <v>418</v>
      </c>
      <c r="C800" t="s">
        <v>614</v>
      </c>
      <c r="D800" t="s">
        <v>391</v>
      </c>
      <c r="E800">
        <v>304</v>
      </c>
      <c r="F800">
        <v>63</v>
      </c>
      <c r="G800">
        <v>83.48</v>
      </c>
      <c r="L800">
        <v>55</v>
      </c>
      <c r="M800">
        <v>170</v>
      </c>
      <c r="N800">
        <v>41</v>
      </c>
      <c r="O800">
        <v>23</v>
      </c>
      <c r="P800">
        <v>15</v>
      </c>
    </row>
    <row r="801" spans="1:16" x14ac:dyDescent="0.2">
      <c r="A801" t="s">
        <v>341</v>
      </c>
      <c r="B801" t="s">
        <v>346</v>
      </c>
      <c r="C801" t="s">
        <v>614</v>
      </c>
      <c r="D801" t="s">
        <v>391</v>
      </c>
      <c r="E801">
        <v>294</v>
      </c>
      <c r="F801">
        <v>56</v>
      </c>
      <c r="G801">
        <v>81.569999999999993</v>
      </c>
      <c r="L801">
        <v>52</v>
      </c>
      <c r="M801">
        <v>166</v>
      </c>
      <c r="N801">
        <v>41</v>
      </c>
      <c r="O801">
        <v>22</v>
      </c>
      <c r="P801">
        <v>13</v>
      </c>
    </row>
    <row r="802" spans="1:16" x14ac:dyDescent="0.2">
      <c r="A802" t="s">
        <v>341</v>
      </c>
      <c r="B802" t="s">
        <v>347</v>
      </c>
      <c r="C802" t="s">
        <v>614</v>
      </c>
      <c r="D802" t="s">
        <v>391</v>
      </c>
      <c r="E802">
        <v>10</v>
      </c>
      <c r="F802">
        <v>7</v>
      </c>
      <c r="G802">
        <v>139.6</v>
      </c>
      <c r="L802">
        <v>3</v>
      </c>
      <c r="M802">
        <v>4</v>
      </c>
      <c r="O802">
        <v>1</v>
      </c>
      <c r="P802">
        <v>2</v>
      </c>
    </row>
    <row r="803" spans="1:16" x14ac:dyDescent="0.2">
      <c r="A803" t="s">
        <v>341</v>
      </c>
      <c r="B803" t="s">
        <v>418</v>
      </c>
      <c r="C803" t="s">
        <v>615</v>
      </c>
      <c r="D803" t="s">
        <v>391</v>
      </c>
      <c r="E803">
        <v>43</v>
      </c>
      <c r="F803">
        <v>7</v>
      </c>
      <c r="G803">
        <v>84.84</v>
      </c>
      <c r="L803">
        <v>17</v>
      </c>
      <c r="M803">
        <v>20</v>
      </c>
      <c r="N803">
        <v>6</v>
      </c>
    </row>
    <row r="804" spans="1:16" x14ac:dyDescent="0.2">
      <c r="A804" t="s">
        <v>341</v>
      </c>
      <c r="B804" t="s">
        <v>346</v>
      </c>
      <c r="C804" t="s">
        <v>615</v>
      </c>
      <c r="D804" t="s">
        <v>391</v>
      </c>
      <c r="E804">
        <v>43</v>
      </c>
      <c r="F804">
        <v>7</v>
      </c>
      <c r="G804">
        <v>84.84</v>
      </c>
      <c r="L804">
        <v>17</v>
      </c>
      <c r="M804">
        <v>20</v>
      </c>
      <c r="N804">
        <v>6</v>
      </c>
    </row>
    <row r="805" spans="1:16" x14ac:dyDescent="0.2">
      <c r="A805" t="s">
        <v>341</v>
      </c>
      <c r="B805" t="s">
        <v>418</v>
      </c>
      <c r="C805" t="s">
        <v>616</v>
      </c>
      <c r="D805" t="s">
        <v>391</v>
      </c>
      <c r="E805">
        <v>768</v>
      </c>
      <c r="F805">
        <v>134</v>
      </c>
      <c r="G805">
        <v>82.82</v>
      </c>
      <c r="L805">
        <v>71</v>
      </c>
      <c r="M805">
        <v>688</v>
      </c>
      <c r="N805">
        <v>9</v>
      </c>
    </row>
    <row r="806" spans="1:16" x14ac:dyDescent="0.2">
      <c r="A806" t="s">
        <v>341</v>
      </c>
      <c r="B806" t="s">
        <v>346</v>
      </c>
      <c r="C806" t="s">
        <v>616</v>
      </c>
      <c r="D806" t="s">
        <v>391</v>
      </c>
      <c r="E806">
        <v>707</v>
      </c>
      <c r="F806">
        <v>130</v>
      </c>
      <c r="G806">
        <v>84.49</v>
      </c>
      <c r="L806">
        <v>23</v>
      </c>
      <c r="M806">
        <v>675</v>
      </c>
      <c r="N806">
        <v>9</v>
      </c>
    </row>
    <row r="807" spans="1:16" x14ac:dyDescent="0.2">
      <c r="A807" t="s">
        <v>341</v>
      </c>
      <c r="B807" t="s">
        <v>347</v>
      </c>
      <c r="C807" t="s">
        <v>616</v>
      </c>
      <c r="D807" t="s">
        <v>391</v>
      </c>
      <c r="E807">
        <v>61</v>
      </c>
      <c r="F807">
        <v>4</v>
      </c>
      <c r="G807">
        <v>63.48</v>
      </c>
      <c r="L807">
        <v>48</v>
      </c>
      <c r="M807">
        <v>13</v>
      </c>
    </row>
    <row r="808" spans="1:16" x14ac:dyDescent="0.2">
      <c r="A808" t="s">
        <v>341</v>
      </c>
      <c r="B808" t="s">
        <v>418</v>
      </c>
      <c r="C808" t="s">
        <v>617</v>
      </c>
      <c r="D808" t="s">
        <v>391</v>
      </c>
      <c r="E808">
        <v>2489</v>
      </c>
      <c r="F808">
        <v>626</v>
      </c>
      <c r="G808">
        <v>92.79</v>
      </c>
      <c r="L808">
        <v>493</v>
      </c>
      <c r="M808">
        <v>1330</v>
      </c>
      <c r="N808">
        <v>402</v>
      </c>
      <c r="O808">
        <v>203</v>
      </c>
      <c r="P808">
        <v>61</v>
      </c>
    </row>
    <row r="809" spans="1:16" x14ac:dyDescent="0.2">
      <c r="A809" t="s">
        <v>341</v>
      </c>
      <c r="B809" t="s">
        <v>346</v>
      </c>
      <c r="C809" t="s">
        <v>617</v>
      </c>
      <c r="D809" t="s">
        <v>391</v>
      </c>
      <c r="E809">
        <v>2361</v>
      </c>
      <c r="F809">
        <v>571</v>
      </c>
      <c r="G809">
        <v>90.53</v>
      </c>
      <c r="L809">
        <v>448</v>
      </c>
      <c r="M809">
        <v>1286</v>
      </c>
      <c r="N809">
        <v>391</v>
      </c>
      <c r="O809">
        <v>182</v>
      </c>
      <c r="P809">
        <v>54</v>
      </c>
    </row>
    <row r="810" spans="1:16" x14ac:dyDescent="0.2">
      <c r="A810" t="s">
        <v>341</v>
      </c>
      <c r="B810" t="s">
        <v>347</v>
      </c>
      <c r="C810" t="s">
        <v>617</v>
      </c>
      <c r="D810" t="s">
        <v>391</v>
      </c>
      <c r="E810">
        <v>124</v>
      </c>
      <c r="F810">
        <v>52</v>
      </c>
      <c r="G810">
        <v>134.26</v>
      </c>
      <c r="L810">
        <v>45</v>
      </c>
      <c r="M810">
        <v>42</v>
      </c>
      <c r="N810">
        <v>9</v>
      </c>
      <c r="O810">
        <v>21</v>
      </c>
      <c r="P810">
        <v>7</v>
      </c>
    </row>
    <row r="811" spans="1:16" x14ac:dyDescent="0.2">
      <c r="A811" t="s">
        <v>341</v>
      </c>
      <c r="B811" t="s">
        <v>348</v>
      </c>
      <c r="C811" t="s">
        <v>617</v>
      </c>
      <c r="D811" t="s">
        <v>391</v>
      </c>
      <c r="E811">
        <v>4</v>
      </c>
      <c r="F811">
        <v>3</v>
      </c>
      <c r="G811">
        <v>136</v>
      </c>
      <c r="M811">
        <v>2</v>
      </c>
      <c r="N811">
        <v>2</v>
      </c>
    </row>
    <row r="812" spans="1:16" x14ac:dyDescent="0.2">
      <c r="A812" t="s">
        <v>341</v>
      </c>
      <c r="B812" t="s">
        <v>418</v>
      </c>
      <c r="C812" t="s">
        <v>618</v>
      </c>
      <c r="D812" t="s">
        <v>391</v>
      </c>
      <c r="E812">
        <v>241</v>
      </c>
      <c r="F812">
        <v>57</v>
      </c>
      <c r="G812">
        <v>81.22</v>
      </c>
      <c r="L812">
        <v>98</v>
      </c>
      <c r="M812">
        <v>110</v>
      </c>
      <c r="N812">
        <v>27</v>
      </c>
      <c r="O812">
        <v>4</v>
      </c>
      <c r="P812">
        <v>2</v>
      </c>
    </row>
    <row r="813" spans="1:16" x14ac:dyDescent="0.2">
      <c r="A813" t="s">
        <v>341</v>
      </c>
      <c r="B813" t="s">
        <v>346</v>
      </c>
      <c r="C813" t="s">
        <v>618</v>
      </c>
      <c r="D813" t="s">
        <v>391</v>
      </c>
      <c r="E813">
        <v>241</v>
      </c>
      <c r="F813">
        <v>57</v>
      </c>
      <c r="G813">
        <v>81.22</v>
      </c>
      <c r="L813">
        <v>98</v>
      </c>
      <c r="M813">
        <v>110</v>
      </c>
      <c r="N813">
        <v>27</v>
      </c>
      <c r="O813">
        <v>4</v>
      </c>
      <c r="P813">
        <v>2</v>
      </c>
    </row>
    <row r="814" spans="1:16" x14ac:dyDescent="0.2">
      <c r="A814" t="s">
        <v>341</v>
      </c>
      <c r="B814" t="s">
        <v>418</v>
      </c>
      <c r="C814" t="s">
        <v>619</v>
      </c>
      <c r="D814" t="s">
        <v>391</v>
      </c>
      <c r="E814">
        <v>6667</v>
      </c>
      <c r="F814">
        <v>1258</v>
      </c>
      <c r="G814">
        <v>84.6</v>
      </c>
      <c r="L814">
        <v>718</v>
      </c>
      <c r="M814">
        <v>5870</v>
      </c>
      <c r="N814">
        <v>77</v>
      </c>
      <c r="O814">
        <v>2</v>
      </c>
    </row>
    <row r="815" spans="1:16" x14ac:dyDescent="0.2">
      <c r="A815" t="s">
        <v>341</v>
      </c>
      <c r="B815" t="s">
        <v>346</v>
      </c>
      <c r="C815" t="s">
        <v>619</v>
      </c>
      <c r="D815" t="s">
        <v>391</v>
      </c>
      <c r="E815">
        <v>5919</v>
      </c>
      <c r="F815">
        <v>1180</v>
      </c>
      <c r="G815">
        <v>85.94</v>
      </c>
      <c r="L815">
        <v>156</v>
      </c>
      <c r="M815">
        <v>5687</v>
      </c>
      <c r="N815">
        <v>75</v>
      </c>
      <c r="O815">
        <v>1</v>
      </c>
    </row>
    <row r="816" spans="1:16" x14ac:dyDescent="0.2">
      <c r="A816" t="s">
        <v>341</v>
      </c>
      <c r="B816" t="s">
        <v>347</v>
      </c>
      <c r="C816" t="s">
        <v>619</v>
      </c>
      <c r="D816" t="s">
        <v>391</v>
      </c>
      <c r="E816">
        <v>743</v>
      </c>
      <c r="F816">
        <v>77</v>
      </c>
      <c r="G816">
        <v>73.97</v>
      </c>
      <c r="L816">
        <v>562</v>
      </c>
      <c r="M816">
        <v>179</v>
      </c>
      <c r="N816">
        <v>1</v>
      </c>
      <c r="O816">
        <v>1</v>
      </c>
    </row>
    <row r="817" spans="1:16" x14ac:dyDescent="0.2">
      <c r="A817" t="s">
        <v>341</v>
      </c>
      <c r="B817" t="s">
        <v>348</v>
      </c>
      <c r="C817" t="s">
        <v>619</v>
      </c>
      <c r="D817" t="s">
        <v>391</v>
      </c>
      <c r="E817">
        <v>5</v>
      </c>
      <c r="F817">
        <v>1</v>
      </c>
      <c r="G817">
        <v>86</v>
      </c>
      <c r="M817">
        <v>4</v>
      </c>
      <c r="N817">
        <v>1</v>
      </c>
    </row>
    <row r="818" spans="1:16" x14ac:dyDescent="0.2">
      <c r="A818" t="s">
        <v>341</v>
      </c>
      <c r="B818" t="s">
        <v>418</v>
      </c>
      <c r="C818" t="s">
        <v>620</v>
      </c>
      <c r="D818" t="s">
        <v>391</v>
      </c>
      <c r="E818">
        <v>9819</v>
      </c>
      <c r="F818">
        <v>2474</v>
      </c>
      <c r="G818">
        <v>93.16</v>
      </c>
      <c r="L818">
        <v>1860</v>
      </c>
      <c r="M818">
        <v>5377</v>
      </c>
      <c r="N818">
        <v>1611</v>
      </c>
      <c r="O818">
        <v>727</v>
      </c>
      <c r="P818">
        <v>244</v>
      </c>
    </row>
    <row r="819" spans="1:16" x14ac:dyDescent="0.2">
      <c r="A819" t="s">
        <v>341</v>
      </c>
      <c r="B819" t="s">
        <v>346</v>
      </c>
      <c r="C819" t="s">
        <v>620</v>
      </c>
      <c r="D819" t="s">
        <v>391</v>
      </c>
      <c r="E819">
        <v>9409</v>
      </c>
      <c r="F819">
        <v>2345</v>
      </c>
      <c r="G819">
        <v>92.22</v>
      </c>
      <c r="L819">
        <v>1696</v>
      </c>
      <c r="M819">
        <v>5255</v>
      </c>
      <c r="N819">
        <v>1569</v>
      </c>
      <c r="O819">
        <v>668</v>
      </c>
      <c r="P819">
        <v>221</v>
      </c>
    </row>
    <row r="820" spans="1:16" x14ac:dyDescent="0.2">
      <c r="A820" t="s">
        <v>341</v>
      </c>
      <c r="B820" t="s">
        <v>347</v>
      </c>
      <c r="C820" t="s">
        <v>620</v>
      </c>
      <c r="D820" t="s">
        <v>391</v>
      </c>
      <c r="E820">
        <v>393</v>
      </c>
      <c r="F820">
        <v>126</v>
      </c>
      <c r="G820">
        <v>115.55</v>
      </c>
      <c r="L820">
        <v>163</v>
      </c>
      <c r="M820">
        <v>114</v>
      </c>
      <c r="N820">
        <v>37</v>
      </c>
      <c r="O820">
        <v>57</v>
      </c>
      <c r="P820">
        <v>22</v>
      </c>
    </row>
    <row r="821" spans="1:16" x14ac:dyDescent="0.2">
      <c r="A821" t="s">
        <v>341</v>
      </c>
      <c r="B821" t="s">
        <v>348</v>
      </c>
      <c r="C821" t="s">
        <v>620</v>
      </c>
      <c r="D821" t="s">
        <v>391</v>
      </c>
      <c r="E821">
        <v>16</v>
      </c>
      <c r="F821">
        <v>3</v>
      </c>
      <c r="G821">
        <v>103.44</v>
      </c>
      <c r="L821">
        <v>1</v>
      </c>
      <c r="M821">
        <v>7</v>
      </c>
      <c r="N821">
        <v>5</v>
      </c>
      <c r="O821">
        <v>2</v>
      </c>
      <c r="P821">
        <v>1</v>
      </c>
    </row>
    <row r="822" spans="1:16" x14ac:dyDescent="0.2">
      <c r="A822" t="s">
        <v>341</v>
      </c>
      <c r="B822" t="s">
        <v>349</v>
      </c>
      <c r="C822" t="s">
        <v>620</v>
      </c>
      <c r="D822" t="s">
        <v>391</v>
      </c>
      <c r="E822">
        <v>1</v>
      </c>
      <c r="G822">
        <v>8</v>
      </c>
      <c r="M822">
        <v>1</v>
      </c>
    </row>
    <row r="823" spans="1:16" x14ac:dyDescent="0.2">
      <c r="A823" t="s">
        <v>341</v>
      </c>
      <c r="B823" t="s">
        <v>418</v>
      </c>
      <c r="C823" t="s">
        <v>621</v>
      </c>
      <c r="D823" t="s">
        <v>391</v>
      </c>
      <c r="E823">
        <v>1029</v>
      </c>
      <c r="F823">
        <v>216</v>
      </c>
      <c r="G823">
        <v>77.959999999999994</v>
      </c>
      <c r="L823">
        <v>308</v>
      </c>
      <c r="M823">
        <v>574</v>
      </c>
      <c r="N823">
        <v>87</v>
      </c>
      <c r="O823">
        <v>54</v>
      </c>
      <c r="P823">
        <v>6</v>
      </c>
    </row>
    <row r="824" spans="1:16" x14ac:dyDescent="0.2">
      <c r="A824" t="s">
        <v>341</v>
      </c>
      <c r="B824" t="s">
        <v>346</v>
      </c>
      <c r="C824" t="s">
        <v>621</v>
      </c>
      <c r="D824" t="s">
        <v>391</v>
      </c>
      <c r="E824">
        <v>1028</v>
      </c>
      <c r="F824">
        <v>216</v>
      </c>
      <c r="G824">
        <v>77.98</v>
      </c>
      <c r="L824">
        <v>308</v>
      </c>
      <c r="M824">
        <v>573</v>
      </c>
      <c r="N824">
        <v>87</v>
      </c>
      <c r="O824">
        <v>54</v>
      </c>
      <c r="P824">
        <v>6</v>
      </c>
    </row>
    <row r="825" spans="1:16" x14ac:dyDescent="0.2">
      <c r="A825" t="s">
        <v>341</v>
      </c>
      <c r="B825" t="s">
        <v>348</v>
      </c>
      <c r="C825" t="s">
        <v>621</v>
      </c>
      <c r="D825" t="s">
        <v>391</v>
      </c>
      <c r="E825">
        <v>1</v>
      </c>
      <c r="G825">
        <v>59</v>
      </c>
      <c r="M825">
        <v>1</v>
      </c>
    </row>
    <row r="826" spans="1:16" x14ac:dyDescent="0.2">
      <c r="A826" t="s">
        <v>341</v>
      </c>
      <c r="B826" t="s">
        <v>418</v>
      </c>
      <c r="C826" t="s">
        <v>622</v>
      </c>
      <c r="D826" t="s">
        <v>391</v>
      </c>
      <c r="E826">
        <v>889</v>
      </c>
      <c r="F826">
        <v>243</v>
      </c>
      <c r="G826">
        <v>90.86</v>
      </c>
      <c r="L826">
        <v>263</v>
      </c>
      <c r="M826">
        <v>500</v>
      </c>
      <c r="N826">
        <v>104</v>
      </c>
      <c r="O826">
        <v>14</v>
      </c>
      <c r="P826">
        <v>8</v>
      </c>
    </row>
    <row r="827" spans="1:16" x14ac:dyDescent="0.2">
      <c r="A827" t="s">
        <v>341</v>
      </c>
      <c r="B827" t="s">
        <v>346</v>
      </c>
      <c r="C827" t="s">
        <v>622</v>
      </c>
      <c r="D827" t="s">
        <v>391</v>
      </c>
      <c r="E827">
        <v>889</v>
      </c>
      <c r="F827">
        <v>243</v>
      </c>
      <c r="G827">
        <v>90.86</v>
      </c>
      <c r="L827">
        <v>263</v>
      </c>
      <c r="M827">
        <v>500</v>
      </c>
      <c r="N827">
        <v>104</v>
      </c>
      <c r="O827">
        <v>14</v>
      </c>
      <c r="P827">
        <v>8</v>
      </c>
    </row>
    <row r="828" spans="1:16" x14ac:dyDescent="0.2">
      <c r="A828" t="s">
        <v>341</v>
      </c>
      <c r="B828" t="s">
        <v>418</v>
      </c>
      <c r="C828" t="s">
        <v>623</v>
      </c>
      <c r="D828" t="s">
        <v>391</v>
      </c>
      <c r="E828">
        <v>24569</v>
      </c>
      <c r="F828">
        <v>4738</v>
      </c>
      <c r="G828">
        <v>84.79</v>
      </c>
      <c r="L828">
        <v>2403</v>
      </c>
      <c r="M828">
        <v>21729</v>
      </c>
      <c r="N828">
        <v>427</v>
      </c>
      <c r="O828">
        <v>10</v>
      </c>
    </row>
    <row r="829" spans="1:16" x14ac:dyDescent="0.2">
      <c r="A829" t="s">
        <v>341</v>
      </c>
      <c r="B829" t="s">
        <v>346</v>
      </c>
      <c r="C829" t="s">
        <v>623</v>
      </c>
      <c r="D829" t="s">
        <v>391</v>
      </c>
      <c r="E829">
        <v>22277</v>
      </c>
      <c r="F829">
        <v>4468</v>
      </c>
      <c r="G829">
        <v>85.82</v>
      </c>
      <c r="L829">
        <v>750</v>
      </c>
      <c r="M829">
        <v>21095</v>
      </c>
      <c r="N829">
        <v>425</v>
      </c>
      <c r="O829">
        <v>7</v>
      </c>
    </row>
    <row r="830" spans="1:16" x14ac:dyDescent="0.2">
      <c r="A830" t="s">
        <v>341</v>
      </c>
      <c r="B830" t="s">
        <v>347</v>
      </c>
      <c r="C830" t="s">
        <v>623</v>
      </c>
      <c r="D830" t="s">
        <v>391</v>
      </c>
      <c r="E830">
        <v>2255</v>
      </c>
      <c r="F830">
        <v>265</v>
      </c>
      <c r="G830">
        <v>74.77</v>
      </c>
      <c r="L830">
        <v>1652</v>
      </c>
      <c r="M830">
        <v>598</v>
      </c>
      <c r="N830">
        <v>2</v>
      </c>
      <c r="O830">
        <v>3</v>
      </c>
    </row>
    <row r="831" spans="1:16" x14ac:dyDescent="0.2">
      <c r="A831" t="s">
        <v>341</v>
      </c>
      <c r="B831" t="s">
        <v>348</v>
      </c>
      <c r="C831" t="s">
        <v>623</v>
      </c>
      <c r="D831" t="s">
        <v>391</v>
      </c>
      <c r="E831">
        <v>35</v>
      </c>
      <c r="F831">
        <v>5</v>
      </c>
      <c r="G831">
        <v>71.11</v>
      </c>
      <c r="L831">
        <v>1</v>
      </c>
      <c r="M831">
        <v>34</v>
      </c>
    </row>
    <row r="832" spans="1:16" x14ac:dyDescent="0.2">
      <c r="A832" t="s">
        <v>341</v>
      </c>
      <c r="B832" t="s">
        <v>349</v>
      </c>
      <c r="C832" t="s">
        <v>623</v>
      </c>
      <c r="D832" t="s">
        <v>391</v>
      </c>
      <c r="E832">
        <v>2</v>
      </c>
      <c r="G832">
        <v>47.5</v>
      </c>
      <c r="M832">
        <v>2</v>
      </c>
    </row>
    <row r="833" spans="1:16" x14ac:dyDescent="0.2">
      <c r="A833" t="s">
        <v>341</v>
      </c>
      <c r="B833" t="s">
        <v>418</v>
      </c>
      <c r="C833" t="s">
        <v>624</v>
      </c>
      <c r="D833" t="s">
        <v>391</v>
      </c>
      <c r="E833">
        <v>605</v>
      </c>
      <c r="F833">
        <v>118</v>
      </c>
      <c r="G833">
        <v>84.66</v>
      </c>
      <c r="L833">
        <v>144</v>
      </c>
      <c r="M833">
        <v>337</v>
      </c>
      <c r="N833">
        <v>82</v>
      </c>
      <c r="O833">
        <v>30</v>
      </c>
      <c r="P833">
        <v>12</v>
      </c>
    </row>
    <row r="834" spans="1:16" x14ac:dyDescent="0.2">
      <c r="A834" t="s">
        <v>341</v>
      </c>
      <c r="B834" t="s">
        <v>346</v>
      </c>
      <c r="C834" t="s">
        <v>624</v>
      </c>
      <c r="D834" t="s">
        <v>391</v>
      </c>
      <c r="E834">
        <v>563</v>
      </c>
      <c r="F834">
        <v>103</v>
      </c>
      <c r="G834">
        <v>82.79</v>
      </c>
      <c r="L834">
        <v>127</v>
      </c>
      <c r="M834">
        <v>326</v>
      </c>
      <c r="N834">
        <v>77</v>
      </c>
      <c r="O834">
        <v>23</v>
      </c>
      <c r="P834">
        <v>10</v>
      </c>
    </row>
    <row r="835" spans="1:16" x14ac:dyDescent="0.2">
      <c r="A835" t="s">
        <v>341</v>
      </c>
      <c r="B835" t="s">
        <v>347</v>
      </c>
      <c r="C835" t="s">
        <v>624</v>
      </c>
      <c r="D835" t="s">
        <v>391</v>
      </c>
      <c r="E835">
        <v>42</v>
      </c>
      <c r="F835">
        <v>15</v>
      </c>
      <c r="G835">
        <v>109.67</v>
      </c>
      <c r="L835">
        <v>17</v>
      </c>
      <c r="M835">
        <v>11</v>
      </c>
      <c r="N835">
        <v>5</v>
      </c>
      <c r="O835">
        <v>7</v>
      </c>
      <c r="P835">
        <v>2</v>
      </c>
    </row>
    <row r="836" spans="1:16" x14ac:dyDescent="0.2">
      <c r="A836" t="s">
        <v>341</v>
      </c>
      <c r="B836" t="s">
        <v>418</v>
      </c>
      <c r="C836" t="s">
        <v>625</v>
      </c>
      <c r="D836" t="s">
        <v>391</v>
      </c>
      <c r="E836">
        <v>39</v>
      </c>
      <c r="F836">
        <v>7</v>
      </c>
      <c r="G836">
        <v>70.92</v>
      </c>
      <c r="L836">
        <v>15</v>
      </c>
      <c r="M836">
        <v>19</v>
      </c>
      <c r="N836">
        <v>3</v>
      </c>
      <c r="O836">
        <v>2</v>
      </c>
    </row>
    <row r="837" spans="1:16" x14ac:dyDescent="0.2">
      <c r="A837" t="s">
        <v>341</v>
      </c>
      <c r="B837" t="s">
        <v>346</v>
      </c>
      <c r="C837" t="s">
        <v>625</v>
      </c>
      <c r="D837" t="s">
        <v>391</v>
      </c>
      <c r="E837">
        <v>39</v>
      </c>
      <c r="F837">
        <v>7</v>
      </c>
      <c r="G837">
        <v>70.92</v>
      </c>
      <c r="L837">
        <v>15</v>
      </c>
      <c r="M837">
        <v>19</v>
      </c>
      <c r="N837">
        <v>3</v>
      </c>
      <c r="O837">
        <v>2</v>
      </c>
    </row>
    <row r="838" spans="1:16" x14ac:dyDescent="0.2">
      <c r="A838" t="s">
        <v>341</v>
      </c>
      <c r="B838" t="s">
        <v>418</v>
      </c>
      <c r="C838" t="s">
        <v>626</v>
      </c>
      <c r="D838" t="s">
        <v>391</v>
      </c>
      <c r="E838">
        <v>1498</v>
      </c>
      <c r="F838">
        <v>266</v>
      </c>
      <c r="G838">
        <v>83.18</v>
      </c>
      <c r="L838">
        <v>181</v>
      </c>
      <c r="M838">
        <v>1284</v>
      </c>
      <c r="N838">
        <v>32</v>
      </c>
      <c r="O838">
        <v>1</v>
      </c>
    </row>
    <row r="839" spans="1:16" x14ac:dyDescent="0.2">
      <c r="A839" t="s">
        <v>341</v>
      </c>
      <c r="B839" t="s">
        <v>346</v>
      </c>
      <c r="C839" t="s">
        <v>626</v>
      </c>
      <c r="D839" t="s">
        <v>391</v>
      </c>
      <c r="E839">
        <v>1309</v>
      </c>
      <c r="F839">
        <v>245</v>
      </c>
      <c r="G839">
        <v>84.04</v>
      </c>
      <c r="L839">
        <v>44</v>
      </c>
      <c r="M839">
        <v>1232</v>
      </c>
      <c r="N839">
        <v>32</v>
      </c>
      <c r="O839">
        <v>1</v>
      </c>
    </row>
    <row r="840" spans="1:16" x14ac:dyDescent="0.2">
      <c r="A840" t="s">
        <v>341</v>
      </c>
      <c r="B840" t="s">
        <v>347</v>
      </c>
      <c r="C840" t="s">
        <v>626</v>
      </c>
      <c r="D840" t="s">
        <v>391</v>
      </c>
      <c r="E840">
        <v>188</v>
      </c>
      <c r="F840">
        <v>21</v>
      </c>
      <c r="G840">
        <v>77.19</v>
      </c>
      <c r="L840">
        <v>137</v>
      </c>
      <c r="M840">
        <v>51</v>
      </c>
    </row>
    <row r="841" spans="1:16" x14ac:dyDescent="0.2">
      <c r="A841" t="s">
        <v>341</v>
      </c>
      <c r="B841" t="s">
        <v>348</v>
      </c>
      <c r="C841" t="s">
        <v>626</v>
      </c>
      <c r="D841" t="s">
        <v>391</v>
      </c>
      <c r="E841">
        <v>1</v>
      </c>
      <c r="G841">
        <v>82</v>
      </c>
      <c r="M841">
        <v>1</v>
      </c>
    </row>
    <row r="842" spans="1:16" x14ac:dyDescent="0.2">
      <c r="A842" t="s">
        <v>341</v>
      </c>
      <c r="B842" t="s">
        <v>418</v>
      </c>
      <c r="C842" t="s">
        <v>627</v>
      </c>
      <c r="D842" t="s">
        <v>391</v>
      </c>
      <c r="E842">
        <v>3809</v>
      </c>
      <c r="F842">
        <v>1082</v>
      </c>
      <c r="G842">
        <v>99.12</v>
      </c>
      <c r="L842">
        <v>631</v>
      </c>
      <c r="M842">
        <v>2155</v>
      </c>
      <c r="N842">
        <v>677</v>
      </c>
      <c r="O842">
        <v>251</v>
      </c>
      <c r="P842">
        <v>95</v>
      </c>
    </row>
    <row r="843" spans="1:16" x14ac:dyDescent="0.2">
      <c r="A843" t="s">
        <v>341</v>
      </c>
      <c r="B843" t="s">
        <v>346</v>
      </c>
      <c r="C843" t="s">
        <v>627</v>
      </c>
      <c r="D843" t="s">
        <v>391</v>
      </c>
      <c r="E843">
        <v>3659</v>
      </c>
      <c r="F843">
        <v>1013</v>
      </c>
      <c r="G843">
        <v>97.76</v>
      </c>
      <c r="L843">
        <v>594</v>
      </c>
      <c r="M843">
        <v>2083</v>
      </c>
      <c r="N843">
        <v>659</v>
      </c>
      <c r="O843">
        <v>239</v>
      </c>
      <c r="P843">
        <v>84</v>
      </c>
    </row>
    <row r="844" spans="1:16" x14ac:dyDescent="0.2">
      <c r="A844" t="s">
        <v>341</v>
      </c>
      <c r="B844" t="s">
        <v>347</v>
      </c>
      <c r="C844" t="s">
        <v>627</v>
      </c>
      <c r="D844" t="s">
        <v>391</v>
      </c>
      <c r="E844">
        <v>135</v>
      </c>
      <c r="F844">
        <v>63</v>
      </c>
      <c r="G844">
        <v>137.91999999999999</v>
      </c>
      <c r="L844">
        <v>36</v>
      </c>
      <c r="M844">
        <v>61</v>
      </c>
      <c r="N844">
        <v>17</v>
      </c>
      <c r="O844">
        <v>10</v>
      </c>
      <c r="P844">
        <v>11</v>
      </c>
    </row>
    <row r="845" spans="1:16" x14ac:dyDescent="0.2">
      <c r="A845" t="s">
        <v>341</v>
      </c>
      <c r="B845" t="s">
        <v>348</v>
      </c>
      <c r="C845" t="s">
        <v>627</v>
      </c>
      <c r="D845" t="s">
        <v>391</v>
      </c>
      <c r="E845">
        <v>12</v>
      </c>
      <c r="F845">
        <v>6</v>
      </c>
      <c r="G845">
        <v>96.17</v>
      </c>
      <c r="L845">
        <v>1</v>
      </c>
      <c r="M845">
        <v>9</v>
      </c>
      <c r="O845">
        <v>2</v>
      </c>
    </row>
    <row r="846" spans="1:16" x14ac:dyDescent="0.2">
      <c r="A846" t="s">
        <v>341</v>
      </c>
      <c r="B846" t="s">
        <v>349</v>
      </c>
      <c r="C846" t="s">
        <v>627</v>
      </c>
      <c r="D846" t="s">
        <v>391</v>
      </c>
      <c r="E846">
        <v>3</v>
      </c>
      <c r="G846">
        <v>20.67</v>
      </c>
      <c r="M846">
        <v>2</v>
      </c>
      <c r="N846">
        <v>1</v>
      </c>
    </row>
    <row r="847" spans="1:16" x14ac:dyDescent="0.2">
      <c r="A847" t="s">
        <v>341</v>
      </c>
      <c r="B847" t="s">
        <v>418</v>
      </c>
      <c r="C847" t="s">
        <v>628</v>
      </c>
      <c r="D847" t="s">
        <v>391</v>
      </c>
      <c r="E847">
        <v>543</v>
      </c>
      <c r="F847">
        <v>150</v>
      </c>
      <c r="G847">
        <v>96.52</v>
      </c>
      <c r="L847">
        <v>162</v>
      </c>
      <c r="M847">
        <v>292</v>
      </c>
      <c r="N847">
        <v>57</v>
      </c>
      <c r="O847">
        <v>30</v>
      </c>
      <c r="P847">
        <v>2</v>
      </c>
    </row>
    <row r="848" spans="1:16" x14ac:dyDescent="0.2">
      <c r="A848" t="s">
        <v>341</v>
      </c>
      <c r="B848" t="s">
        <v>346</v>
      </c>
      <c r="C848" t="s">
        <v>628</v>
      </c>
      <c r="D848" t="s">
        <v>391</v>
      </c>
      <c r="E848">
        <v>539</v>
      </c>
      <c r="F848">
        <v>150</v>
      </c>
      <c r="G848">
        <v>96.66</v>
      </c>
      <c r="L848">
        <v>161</v>
      </c>
      <c r="M848">
        <v>289</v>
      </c>
      <c r="N848">
        <v>57</v>
      </c>
      <c r="O848">
        <v>30</v>
      </c>
      <c r="P848">
        <v>2</v>
      </c>
    </row>
    <row r="849" spans="1:16" x14ac:dyDescent="0.2">
      <c r="A849" t="s">
        <v>341</v>
      </c>
      <c r="B849" t="s">
        <v>348</v>
      </c>
      <c r="C849" t="s">
        <v>628</v>
      </c>
      <c r="D849" t="s">
        <v>391</v>
      </c>
      <c r="E849">
        <v>3</v>
      </c>
      <c r="G849">
        <v>101.67</v>
      </c>
      <c r="L849">
        <v>1</v>
      </c>
      <c r="M849">
        <v>2</v>
      </c>
    </row>
    <row r="850" spans="1:16" x14ac:dyDescent="0.2">
      <c r="A850" t="s">
        <v>341</v>
      </c>
      <c r="B850" t="s">
        <v>349</v>
      </c>
      <c r="C850" t="s">
        <v>628</v>
      </c>
      <c r="D850" t="s">
        <v>391</v>
      </c>
      <c r="E850">
        <v>1</v>
      </c>
      <c r="G850">
        <v>8</v>
      </c>
      <c r="M850">
        <v>1</v>
      </c>
    </row>
    <row r="851" spans="1:16" x14ac:dyDescent="0.2">
      <c r="A851" t="s">
        <v>341</v>
      </c>
      <c r="B851" t="s">
        <v>418</v>
      </c>
      <c r="C851" t="s">
        <v>629</v>
      </c>
      <c r="D851" t="s">
        <v>391</v>
      </c>
      <c r="E851">
        <v>8659</v>
      </c>
      <c r="F851">
        <v>1808</v>
      </c>
      <c r="G851">
        <v>87.91</v>
      </c>
      <c r="L851">
        <v>873</v>
      </c>
      <c r="M851">
        <v>7639</v>
      </c>
      <c r="N851">
        <v>146</v>
      </c>
      <c r="O851">
        <v>1</v>
      </c>
    </row>
    <row r="852" spans="1:16" x14ac:dyDescent="0.2">
      <c r="A852" t="s">
        <v>341</v>
      </c>
      <c r="B852" t="s">
        <v>346</v>
      </c>
      <c r="C852" t="s">
        <v>629</v>
      </c>
      <c r="D852" t="s">
        <v>391</v>
      </c>
      <c r="E852">
        <v>7890</v>
      </c>
      <c r="F852">
        <v>1711</v>
      </c>
      <c r="G852">
        <v>89.46</v>
      </c>
      <c r="L852">
        <v>314</v>
      </c>
      <c r="M852">
        <v>7432</v>
      </c>
      <c r="N852">
        <v>143</v>
      </c>
      <c r="O852">
        <v>1</v>
      </c>
    </row>
    <row r="853" spans="1:16" x14ac:dyDescent="0.2">
      <c r="A853" t="s">
        <v>341</v>
      </c>
      <c r="B853" t="s">
        <v>347</v>
      </c>
      <c r="C853" t="s">
        <v>629</v>
      </c>
      <c r="D853" t="s">
        <v>391</v>
      </c>
      <c r="E853">
        <v>741</v>
      </c>
      <c r="F853">
        <v>95</v>
      </c>
      <c r="G853">
        <v>73.11</v>
      </c>
      <c r="L853">
        <v>557</v>
      </c>
      <c r="M853">
        <v>184</v>
      </c>
    </row>
    <row r="854" spans="1:16" x14ac:dyDescent="0.2">
      <c r="A854" t="s">
        <v>341</v>
      </c>
      <c r="B854" t="s">
        <v>348</v>
      </c>
      <c r="C854" t="s">
        <v>629</v>
      </c>
      <c r="D854" t="s">
        <v>391</v>
      </c>
      <c r="E854">
        <v>16</v>
      </c>
      <c r="F854">
        <v>2</v>
      </c>
      <c r="G854">
        <v>60.44</v>
      </c>
      <c r="L854">
        <v>2</v>
      </c>
      <c r="M854">
        <v>13</v>
      </c>
      <c r="N854">
        <v>1</v>
      </c>
    </row>
    <row r="855" spans="1:16" x14ac:dyDescent="0.2">
      <c r="A855" t="s">
        <v>341</v>
      </c>
      <c r="B855" t="s">
        <v>349</v>
      </c>
      <c r="C855" t="s">
        <v>629</v>
      </c>
      <c r="D855" t="s">
        <v>391</v>
      </c>
      <c r="E855">
        <v>12</v>
      </c>
      <c r="G855">
        <v>16.5</v>
      </c>
      <c r="M855">
        <v>10</v>
      </c>
      <c r="N855">
        <v>2</v>
      </c>
    </row>
    <row r="856" spans="1:16" x14ac:dyDescent="0.2">
      <c r="A856" t="s">
        <v>341</v>
      </c>
      <c r="B856" t="s">
        <v>418</v>
      </c>
      <c r="C856" t="s">
        <v>630</v>
      </c>
      <c r="D856" t="s">
        <v>391</v>
      </c>
      <c r="E856">
        <v>125</v>
      </c>
      <c r="F856">
        <v>35</v>
      </c>
      <c r="G856">
        <v>100.06</v>
      </c>
      <c r="L856">
        <v>17</v>
      </c>
      <c r="M856">
        <v>82</v>
      </c>
      <c r="N856">
        <v>20</v>
      </c>
      <c r="O856">
        <v>5</v>
      </c>
      <c r="P856">
        <v>1</v>
      </c>
    </row>
    <row r="857" spans="1:16" x14ac:dyDescent="0.2">
      <c r="A857" t="s">
        <v>341</v>
      </c>
      <c r="B857" t="s">
        <v>346</v>
      </c>
      <c r="C857" t="s">
        <v>630</v>
      </c>
      <c r="D857" t="s">
        <v>391</v>
      </c>
      <c r="E857">
        <v>122</v>
      </c>
      <c r="F857">
        <v>33</v>
      </c>
      <c r="G857">
        <v>99.58</v>
      </c>
      <c r="L857">
        <v>16</v>
      </c>
      <c r="M857">
        <v>81</v>
      </c>
      <c r="N857">
        <v>19</v>
      </c>
      <c r="O857">
        <v>5</v>
      </c>
      <c r="P857">
        <v>1</v>
      </c>
    </row>
    <row r="858" spans="1:16" x14ac:dyDescent="0.2">
      <c r="A858" t="s">
        <v>341</v>
      </c>
      <c r="B858" t="s">
        <v>347</v>
      </c>
      <c r="C858" t="s">
        <v>630</v>
      </c>
      <c r="D858" t="s">
        <v>391</v>
      </c>
      <c r="E858">
        <v>3</v>
      </c>
      <c r="F858">
        <v>2</v>
      </c>
      <c r="G858">
        <v>119.33</v>
      </c>
      <c r="L858">
        <v>1</v>
      </c>
      <c r="M858">
        <v>1</v>
      </c>
      <c r="N858">
        <v>1</v>
      </c>
    </row>
    <row r="859" spans="1:16" x14ac:dyDescent="0.2">
      <c r="A859" t="s">
        <v>341</v>
      </c>
      <c r="B859" t="s">
        <v>418</v>
      </c>
      <c r="C859" t="s">
        <v>631</v>
      </c>
      <c r="D859" t="s">
        <v>391</v>
      </c>
      <c r="E859">
        <v>19</v>
      </c>
      <c r="F859">
        <v>5</v>
      </c>
      <c r="G859">
        <v>89.63</v>
      </c>
      <c r="L859">
        <v>3</v>
      </c>
      <c r="M859">
        <v>11</v>
      </c>
      <c r="N859">
        <v>4</v>
      </c>
      <c r="O859">
        <v>1</v>
      </c>
    </row>
    <row r="860" spans="1:16" x14ac:dyDescent="0.2">
      <c r="A860" t="s">
        <v>341</v>
      </c>
      <c r="B860" t="s">
        <v>346</v>
      </c>
      <c r="C860" t="s">
        <v>631</v>
      </c>
      <c r="D860" t="s">
        <v>391</v>
      </c>
      <c r="E860">
        <v>19</v>
      </c>
      <c r="F860">
        <v>5</v>
      </c>
      <c r="G860">
        <v>89.63</v>
      </c>
      <c r="L860">
        <v>3</v>
      </c>
      <c r="M860">
        <v>11</v>
      </c>
      <c r="N860">
        <v>4</v>
      </c>
      <c r="O860">
        <v>1</v>
      </c>
    </row>
    <row r="861" spans="1:16" x14ac:dyDescent="0.2">
      <c r="A861" t="s">
        <v>341</v>
      </c>
      <c r="B861" t="s">
        <v>418</v>
      </c>
      <c r="C861" t="s">
        <v>632</v>
      </c>
      <c r="D861" t="s">
        <v>391</v>
      </c>
      <c r="E861">
        <v>330</v>
      </c>
      <c r="F861">
        <v>81</v>
      </c>
      <c r="G861">
        <v>100.06</v>
      </c>
      <c r="L861">
        <v>31</v>
      </c>
      <c r="M861">
        <v>293</v>
      </c>
      <c r="N861">
        <v>6</v>
      </c>
    </row>
    <row r="862" spans="1:16" x14ac:dyDescent="0.2">
      <c r="A862" t="s">
        <v>341</v>
      </c>
      <c r="B862" t="s">
        <v>346</v>
      </c>
      <c r="C862" t="s">
        <v>632</v>
      </c>
      <c r="D862" t="s">
        <v>391</v>
      </c>
      <c r="E862">
        <v>303</v>
      </c>
      <c r="F862">
        <v>78</v>
      </c>
      <c r="G862">
        <v>102.75</v>
      </c>
      <c r="L862">
        <v>9</v>
      </c>
      <c r="M862">
        <v>288</v>
      </c>
      <c r="N862">
        <v>6</v>
      </c>
    </row>
    <row r="863" spans="1:16" x14ac:dyDescent="0.2">
      <c r="A863" t="s">
        <v>341</v>
      </c>
      <c r="B863" t="s">
        <v>347</v>
      </c>
      <c r="C863" t="s">
        <v>632</v>
      </c>
      <c r="D863" t="s">
        <v>391</v>
      </c>
      <c r="E863">
        <v>26</v>
      </c>
      <c r="F863">
        <v>2</v>
      </c>
      <c r="G863">
        <v>66.849999999999994</v>
      </c>
      <c r="L863">
        <v>22</v>
      </c>
      <c r="M863">
        <v>4</v>
      </c>
    </row>
    <row r="864" spans="1:16" x14ac:dyDescent="0.2">
      <c r="A864" t="s">
        <v>341</v>
      </c>
      <c r="B864" t="s">
        <v>348</v>
      </c>
      <c r="C864" t="s">
        <v>632</v>
      </c>
      <c r="D864" t="s">
        <v>391</v>
      </c>
      <c r="E864">
        <v>1</v>
      </c>
      <c r="F864">
        <v>1</v>
      </c>
      <c r="G864">
        <v>149</v>
      </c>
      <c r="M864">
        <v>1</v>
      </c>
    </row>
    <row r="865" spans="1:16" x14ac:dyDescent="0.2">
      <c r="A865" t="s">
        <v>341</v>
      </c>
      <c r="B865" t="s">
        <v>418</v>
      </c>
      <c r="C865" t="s">
        <v>633</v>
      </c>
      <c r="D865" t="s">
        <v>391</v>
      </c>
      <c r="E865">
        <v>2120</v>
      </c>
      <c r="F865">
        <v>536</v>
      </c>
      <c r="G865">
        <v>93.57</v>
      </c>
      <c r="L865">
        <v>424</v>
      </c>
      <c r="M865">
        <v>1196</v>
      </c>
      <c r="N865">
        <v>308</v>
      </c>
      <c r="O865">
        <v>134</v>
      </c>
      <c r="P865">
        <v>57</v>
      </c>
    </row>
    <row r="866" spans="1:16" x14ac:dyDescent="0.2">
      <c r="A866" t="s">
        <v>341</v>
      </c>
      <c r="B866" t="s">
        <v>346</v>
      </c>
      <c r="C866" t="s">
        <v>633</v>
      </c>
      <c r="D866" t="s">
        <v>391</v>
      </c>
      <c r="E866">
        <v>2039</v>
      </c>
      <c r="F866">
        <v>501</v>
      </c>
      <c r="G866">
        <v>92.52</v>
      </c>
      <c r="L866">
        <v>404</v>
      </c>
      <c r="M866">
        <v>1169</v>
      </c>
      <c r="N866">
        <v>295</v>
      </c>
      <c r="O866">
        <v>118</v>
      </c>
      <c r="P866">
        <v>52</v>
      </c>
    </row>
    <row r="867" spans="1:16" x14ac:dyDescent="0.2">
      <c r="A867" t="s">
        <v>341</v>
      </c>
      <c r="B867" t="s">
        <v>347</v>
      </c>
      <c r="C867" t="s">
        <v>633</v>
      </c>
      <c r="D867" t="s">
        <v>391</v>
      </c>
      <c r="E867">
        <v>79</v>
      </c>
      <c r="F867">
        <v>34</v>
      </c>
      <c r="G867">
        <v>120.32</v>
      </c>
      <c r="L867">
        <v>20</v>
      </c>
      <c r="M867">
        <v>26</v>
      </c>
      <c r="N867">
        <v>13</v>
      </c>
      <c r="O867">
        <v>15</v>
      </c>
      <c r="P867">
        <v>5</v>
      </c>
    </row>
    <row r="868" spans="1:16" x14ac:dyDescent="0.2">
      <c r="A868" t="s">
        <v>341</v>
      </c>
      <c r="B868" t="s">
        <v>348</v>
      </c>
      <c r="C868" t="s">
        <v>633</v>
      </c>
      <c r="D868" t="s">
        <v>391</v>
      </c>
      <c r="E868">
        <v>2</v>
      </c>
      <c r="F868">
        <v>1</v>
      </c>
      <c r="G868">
        <v>104.5</v>
      </c>
      <c r="M868">
        <v>1</v>
      </c>
      <c r="O868">
        <v>1</v>
      </c>
    </row>
    <row r="869" spans="1:16" x14ac:dyDescent="0.2">
      <c r="A869" t="s">
        <v>341</v>
      </c>
      <c r="B869" t="s">
        <v>418</v>
      </c>
      <c r="C869" t="s">
        <v>634</v>
      </c>
      <c r="D869" t="s">
        <v>391</v>
      </c>
      <c r="E869">
        <v>286</v>
      </c>
      <c r="F869">
        <v>45</v>
      </c>
      <c r="G869">
        <v>69.45</v>
      </c>
      <c r="L869">
        <v>87</v>
      </c>
      <c r="M869">
        <v>143</v>
      </c>
      <c r="N869">
        <v>40</v>
      </c>
      <c r="O869">
        <v>14</v>
      </c>
      <c r="P869">
        <v>2</v>
      </c>
    </row>
    <row r="870" spans="1:16" x14ac:dyDescent="0.2">
      <c r="A870" t="s">
        <v>341</v>
      </c>
      <c r="B870" t="s">
        <v>346</v>
      </c>
      <c r="C870" t="s">
        <v>634</v>
      </c>
      <c r="D870" t="s">
        <v>391</v>
      </c>
      <c r="E870">
        <v>282</v>
      </c>
      <c r="F870">
        <v>44</v>
      </c>
      <c r="G870">
        <v>69.31</v>
      </c>
      <c r="L870">
        <v>85</v>
      </c>
      <c r="M870">
        <v>141</v>
      </c>
      <c r="N870">
        <v>40</v>
      </c>
      <c r="O870">
        <v>14</v>
      </c>
      <c r="P870">
        <v>2</v>
      </c>
    </row>
    <row r="871" spans="1:16" x14ac:dyDescent="0.2">
      <c r="A871" t="s">
        <v>341</v>
      </c>
      <c r="B871" t="s">
        <v>348</v>
      </c>
      <c r="C871" t="s">
        <v>634</v>
      </c>
      <c r="D871" t="s">
        <v>391</v>
      </c>
      <c r="E871">
        <v>3</v>
      </c>
      <c r="F871">
        <v>1</v>
      </c>
      <c r="G871">
        <v>98.67</v>
      </c>
      <c r="L871">
        <v>2</v>
      </c>
      <c r="M871">
        <v>1</v>
      </c>
    </row>
    <row r="872" spans="1:16" x14ac:dyDescent="0.2">
      <c r="A872" t="s">
        <v>341</v>
      </c>
      <c r="B872" t="s">
        <v>349</v>
      </c>
      <c r="C872" t="s">
        <v>634</v>
      </c>
      <c r="D872" t="s">
        <v>391</v>
      </c>
      <c r="E872">
        <v>1</v>
      </c>
      <c r="G872">
        <v>20</v>
      </c>
      <c r="M872">
        <v>1</v>
      </c>
    </row>
    <row r="873" spans="1:16" x14ac:dyDescent="0.2">
      <c r="A873" t="s">
        <v>341</v>
      </c>
      <c r="B873" t="s">
        <v>418</v>
      </c>
      <c r="C873" t="s">
        <v>635</v>
      </c>
      <c r="D873" t="s">
        <v>391</v>
      </c>
      <c r="E873">
        <v>5275</v>
      </c>
      <c r="F873">
        <v>929</v>
      </c>
      <c r="G873">
        <v>82.38</v>
      </c>
      <c r="L873">
        <v>543</v>
      </c>
      <c r="M873">
        <v>4644</v>
      </c>
      <c r="N873">
        <v>86</v>
      </c>
      <c r="O873">
        <v>2</v>
      </c>
    </row>
    <row r="874" spans="1:16" x14ac:dyDescent="0.2">
      <c r="A874" t="s">
        <v>341</v>
      </c>
      <c r="B874" t="s">
        <v>346</v>
      </c>
      <c r="C874" t="s">
        <v>635</v>
      </c>
      <c r="D874" t="s">
        <v>391</v>
      </c>
      <c r="E874">
        <v>4711</v>
      </c>
      <c r="F874">
        <v>860</v>
      </c>
      <c r="G874">
        <v>83.06</v>
      </c>
      <c r="L874">
        <v>122</v>
      </c>
      <c r="M874">
        <v>4501</v>
      </c>
      <c r="N874">
        <v>86</v>
      </c>
      <c r="O874">
        <v>2</v>
      </c>
    </row>
    <row r="875" spans="1:16" x14ac:dyDescent="0.2">
      <c r="A875" t="s">
        <v>341</v>
      </c>
      <c r="B875" t="s">
        <v>347</v>
      </c>
      <c r="C875" t="s">
        <v>635</v>
      </c>
      <c r="D875" t="s">
        <v>391</v>
      </c>
      <c r="E875">
        <v>557</v>
      </c>
      <c r="F875">
        <v>68</v>
      </c>
      <c r="G875">
        <v>76.98</v>
      </c>
      <c r="L875">
        <v>421</v>
      </c>
      <c r="M875">
        <v>136</v>
      </c>
    </row>
    <row r="876" spans="1:16" x14ac:dyDescent="0.2">
      <c r="A876" t="s">
        <v>341</v>
      </c>
      <c r="B876" t="s">
        <v>348</v>
      </c>
      <c r="C876" t="s">
        <v>635</v>
      </c>
      <c r="D876" t="s">
        <v>391</v>
      </c>
      <c r="E876">
        <v>4</v>
      </c>
      <c r="F876">
        <v>1</v>
      </c>
      <c r="G876">
        <v>88.75</v>
      </c>
      <c r="M876">
        <v>4</v>
      </c>
    </row>
    <row r="877" spans="1:16" x14ac:dyDescent="0.2">
      <c r="A877" t="s">
        <v>341</v>
      </c>
      <c r="B877" t="s">
        <v>349</v>
      </c>
      <c r="C877" t="s">
        <v>635</v>
      </c>
      <c r="D877" t="s">
        <v>391</v>
      </c>
      <c r="E877">
        <v>3</v>
      </c>
      <c r="G877">
        <v>11</v>
      </c>
      <c r="M877">
        <v>3</v>
      </c>
    </row>
    <row r="878" spans="1:16" x14ac:dyDescent="0.2">
      <c r="A878" t="s">
        <v>341</v>
      </c>
      <c r="B878" t="s">
        <v>418</v>
      </c>
      <c r="C878" t="s">
        <v>636</v>
      </c>
      <c r="D878" t="s">
        <v>391</v>
      </c>
      <c r="E878">
        <v>1106</v>
      </c>
      <c r="F878">
        <v>262</v>
      </c>
      <c r="G878">
        <v>92.39</v>
      </c>
      <c r="L878">
        <v>211</v>
      </c>
      <c r="M878">
        <v>653</v>
      </c>
      <c r="N878">
        <v>152</v>
      </c>
      <c r="O878">
        <v>67</v>
      </c>
      <c r="P878">
        <v>23</v>
      </c>
    </row>
    <row r="879" spans="1:16" x14ac:dyDescent="0.2">
      <c r="A879" t="s">
        <v>341</v>
      </c>
      <c r="B879" t="s">
        <v>346</v>
      </c>
      <c r="C879" t="s">
        <v>636</v>
      </c>
      <c r="D879" t="s">
        <v>391</v>
      </c>
      <c r="E879">
        <v>1063</v>
      </c>
      <c r="F879">
        <v>250</v>
      </c>
      <c r="G879">
        <v>91.35</v>
      </c>
      <c r="L879">
        <v>202</v>
      </c>
      <c r="M879">
        <v>644</v>
      </c>
      <c r="N879">
        <v>139</v>
      </c>
      <c r="O879">
        <v>59</v>
      </c>
      <c r="P879">
        <v>19</v>
      </c>
    </row>
    <row r="880" spans="1:16" x14ac:dyDescent="0.2">
      <c r="A880" t="s">
        <v>341</v>
      </c>
      <c r="B880" t="s">
        <v>347</v>
      </c>
      <c r="C880" t="s">
        <v>636</v>
      </c>
      <c r="D880" t="s">
        <v>391</v>
      </c>
      <c r="E880">
        <v>40</v>
      </c>
      <c r="F880">
        <v>12</v>
      </c>
      <c r="G880">
        <v>125.08</v>
      </c>
      <c r="L880">
        <v>9</v>
      </c>
      <c r="M880">
        <v>9</v>
      </c>
      <c r="N880">
        <v>11</v>
      </c>
      <c r="O880">
        <v>7</v>
      </c>
      <c r="P880">
        <v>4</v>
      </c>
    </row>
    <row r="881" spans="1:16" x14ac:dyDescent="0.2">
      <c r="A881" t="s">
        <v>341</v>
      </c>
      <c r="B881" t="s">
        <v>348</v>
      </c>
      <c r="C881" t="s">
        <v>636</v>
      </c>
      <c r="D881" t="s">
        <v>391</v>
      </c>
      <c r="E881">
        <v>2</v>
      </c>
      <c r="G881">
        <v>23</v>
      </c>
      <c r="N881">
        <v>1</v>
      </c>
      <c r="O881">
        <v>1</v>
      </c>
    </row>
    <row r="882" spans="1:16" x14ac:dyDescent="0.2">
      <c r="A882" t="s">
        <v>341</v>
      </c>
      <c r="B882" t="s">
        <v>349</v>
      </c>
      <c r="C882" t="s">
        <v>636</v>
      </c>
      <c r="D882" t="s">
        <v>391</v>
      </c>
      <c r="E882">
        <v>1</v>
      </c>
      <c r="G882">
        <v>29</v>
      </c>
      <c r="N882">
        <v>1</v>
      </c>
    </row>
    <row r="883" spans="1:16" x14ac:dyDescent="0.2">
      <c r="A883" t="s">
        <v>341</v>
      </c>
      <c r="B883" t="s">
        <v>418</v>
      </c>
      <c r="C883" t="s">
        <v>637</v>
      </c>
      <c r="D883" t="s">
        <v>391</v>
      </c>
      <c r="E883">
        <v>146</v>
      </c>
      <c r="F883">
        <v>38</v>
      </c>
      <c r="G883">
        <v>105.69</v>
      </c>
      <c r="L883">
        <v>60</v>
      </c>
      <c r="M883">
        <v>66</v>
      </c>
      <c r="N883">
        <v>10</v>
      </c>
      <c r="O883">
        <v>9</v>
      </c>
      <c r="P883">
        <v>1</v>
      </c>
    </row>
    <row r="884" spans="1:16" x14ac:dyDescent="0.2">
      <c r="A884" t="s">
        <v>341</v>
      </c>
      <c r="B884" t="s">
        <v>346</v>
      </c>
      <c r="C884" t="s">
        <v>637</v>
      </c>
      <c r="D884" t="s">
        <v>391</v>
      </c>
      <c r="E884">
        <v>126</v>
      </c>
      <c r="F884">
        <v>35</v>
      </c>
      <c r="G884">
        <v>107.74</v>
      </c>
      <c r="L884">
        <v>48</v>
      </c>
      <c r="M884">
        <v>62</v>
      </c>
      <c r="N884">
        <v>9</v>
      </c>
      <c r="O884">
        <v>7</v>
      </c>
    </row>
    <row r="885" spans="1:16" x14ac:dyDescent="0.2">
      <c r="A885" t="s">
        <v>341</v>
      </c>
      <c r="B885" t="s">
        <v>347</v>
      </c>
      <c r="C885" t="s">
        <v>637</v>
      </c>
      <c r="D885" t="s">
        <v>391</v>
      </c>
      <c r="E885">
        <v>20</v>
      </c>
      <c r="F885">
        <v>3</v>
      </c>
      <c r="G885">
        <v>92.8</v>
      </c>
      <c r="L885">
        <v>12</v>
      </c>
      <c r="M885">
        <v>4</v>
      </c>
      <c r="N885">
        <v>1</v>
      </c>
      <c r="O885">
        <v>2</v>
      </c>
      <c r="P885">
        <v>1</v>
      </c>
    </row>
    <row r="886" spans="1:16" x14ac:dyDescent="0.2">
      <c r="A886" t="s">
        <v>341</v>
      </c>
      <c r="B886" t="s">
        <v>418</v>
      </c>
      <c r="C886" t="s">
        <v>638</v>
      </c>
      <c r="D886" t="s">
        <v>391</v>
      </c>
      <c r="E886">
        <v>3354</v>
      </c>
      <c r="F886">
        <v>518</v>
      </c>
      <c r="G886">
        <v>80.56</v>
      </c>
      <c r="L886">
        <v>358</v>
      </c>
      <c r="M886">
        <v>2955</v>
      </c>
      <c r="N886">
        <v>38</v>
      </c>
      <c r="O886">
        <v>3</v>
      </c>
    </row>
    <row r="887" spans="1:16" x14ac:dyDescent="0.2">
      <c r="A887" t="s">
        <v>341</v>
      </c>
      <c r="B887" t="s">
        <v>346</v>
      </c>
      <c r="C887" t="s">
        <v>638</v>
      </c>
      <c r="D887" t="s">
        <v>391</v>
      </c>
      <c r="E887">
        <v>2950</v>
      </c>
      <c r="F887">
        <v>479</v>
      </c>
      <c r="G887">
        <v>81.8</v>
      </c>
      <c r="L887">
        <v>48</v>
      </c>
      <c r="M887">
        <v>2862</v>
      </c>
      <c r="N887">
        <v>37</v>
      </c>
      <c r="O887">
        <v>3</v>
      </c>
    </row>
    <row r="888" spans="1:16" x14ac:dyDescent="0.2">
      <c r="A888" t="s">
        <v>341</v>
      </c>
      <c r="B888" t="s">
        <v>347</v>
      </c>
      <c r="C888" t="s">
        <v>638</v>
      </c>
      <c r="D888" t="s">
        <v>391</v>
      </c>
      <c r="E888">
        <v>401</v>
      </c>
      <c r="F888">
        <v>39</v>
      </c>
      <c r="G888">
        <v>71.849999999999994</v>
      </c>
      <c r="L888">
        <v>309</v>
      </c>
      <c r="M888">
        <v>91</v>
      </c>
      <c r="N888">
        <v>1</v>
      </c>
    </row>
    <row r="889" spans="1:16" x14ac:dyDescent="0.2">
      <c r="A889" t="s">
        <v>341</v>
      </c>
      <c r="B889" t="s">
        <v>348</v>
      </c>
      <c r="C889" t="s">
        <v>638</v>
      </c>
      <c r="D889" t="s">
        <v>391</v>
      </c>
      <c r="E889">
        <v>3</v>
      </c>
      <c r="G889">
        <v>21.33</v>
      </c>
      <c r="L889">
        <v>1</v>
      </c>
      <c r="M889">
        <v>2</v>
      </c>
    </row>
    <row r="890" spans="1:16" x14ac:dyDescent="0.2">
      <c r="A890" t="s">
        <v>341</v>
      </c>
      <c r="B890" t="s">
        <v>418</v>
      </c>
      <c r="C890" t="s">
        <v>639</v>
      </c>
      <c r="D890" t="s">
        <v>391</v>
      </c>
      <c r="E890">
        <v>681</v>
      </c>
      <c r="F890">
        <v>158</v>
      </c>
      <c r="G890">
        <v>88.85</v>
      </c>
      <c r="L890">
        <v>130</v>
      </c>
      <c r="M890">
        <v>386</v>
      </c>
      <c r="N890">
        <v>102</v>
      </c>
      <c r="O890">
        <v>46</v>
      </c>
      <c r="P890">
        <v>17</v>
      </c>
    </row>
    <row r="891" spans="1:16" x14ac:dyDescent="0.2">
      <c r="A891" t="s">
        <v>341</v>
      </c>
      <c r="B891" t="s">
        <v>346</v>
      </c>
      <c r="C891" t="s">
        <v>639</v>
      </c>
      <c r="D891" t="s">
        <v>391</v>
      </c>
      <c r="E891">
        <v>651</v>
      </c>
      <c r="F891">
        <v>143</v>
      </c>
      <c r="G891">
        <v>87.21</v>
      </c>
      <c r="L891">
        <v>125</v>
      </c>
      <c r="M891">
        <v>376</v>
      </c>
      <c r="N891">
        <v>95</v>
      </c>
      <c r="O891">
        <v>39</v>
      </c>
      <c r="P891">
        <v>16</v>
      </c>
    </row>
    <row r="892" spans="1:16" x14ac:dyDescent="0.2">
      <c r="A892" t="s">
        <v>341</v>
      </c>
      <c r="B892" t="s">
        <v>347</v>
      </c>
      <c r="C892" t="s">
        <v>639</v>
      </c>
      <c r="D892" t="s">
        <v>391</v>
      </c>
      <c r="E892">
        <v>27</v>
      </c>
      <c r="F892">
        <v>15</v>
      </c>
      <c r="G892">
        <v>133</v>
      </c>
      <c r="L892">
        <v>4</v>
      </c>
      <c r="M892">
        <v>9</v>
      </c>
      <c r="N892">
        <v>6</v>
      </c>
      <c r="O892">
        <v>7</v>
      </c>
      <c r="P892">
        <v>1</v>
      </c>
    </row>
    <row r="893" spans="1:16" x14ac:dyDescent="0.2">
      <c r="A893" t="s">
        <v>341</v>
      </c>
      <c r="B893" t="s">
        <v>348</v>
      </c>
      <c r="C893" t="s">
        <v>639</v>
      </c>
      <c r="D893" t="s">
        <v>391</v>
      </c>
      <c r="E893">
        <v>3</v>
      </c>
      <c r="G893">
        <v>48.67</v>
      </c>
      <c r="L893">
        <v>1</v>
      </c>
      <c r="M893">
        <v>1</v>
      </c>
      <c r="N893">
        <v>1</v>
      </c>
    </row>
    <row r="894" spans="1:16" x14ac:dyDescent="0.2">
      <c r="A894" t="s">
        <v>341</v>
      </c>
      <c r="B894" t="s">
        <v>418</v>
      </c>
      <c r="C894" t="s">
        <v>640</v>
      </c>
      <c r="D894" t="s">
        <v>391</v>
      </c>
      <c r="E894">
        <v>50</v>
      </c>
      <c r="F894">
        <v>7</v>
      </c>
      <c r="G894">
        <v>68.12</v>
      </c>
      <c r="L894">
        <v>10</v>
      </c>
      <c r="M894">
        <v>32</v>
      </c>
      <c r="N894">
        <v>5</v>
      </c>
      <c r="O894">
        <v>3</v>
      </c>
    </row>
    <row r="895" spans="1:16" x14ac:dyDescent="0.2">
      <c r="A895" t="s">
        <v>341</v>
      </c>
      <c r="B895" t="s">
        <v>346</v>
      </c>
      <c r="C895" t="s">
        <v>640</v>
      </c>
      <c r="D895" t="s">
        <v>391</v>
      </c>
      <c r="E895">
        <v>50</v>
      </c>
      <c r="F895">
        <v>7</v>
      </c>
      <c r="G895">
        <v>68.12</v>
      </c>
      <c r="L895">
        <v>10</v>
      </c>
      <c r="M895">
        <v>32</v>
      </c>
      <c r="N895">
        <v>5</v>
      </c>
      <c r="O895">
        <v>3</v>
      </c>
    </row>
    <row r="896" spans="1:16" x14ac:dyDescent="0.2">
      <c r="A896" t="s">
        <v>341</v>
      </c>
      <c r="B896" t="s">
        <v>418</v>
      </c>
      <c r="C896" t="s">
        <v>641</v>
      </c>
      <c r="D896" t="s">
        <v>391</v>
      </c>
      <c r="E896">
        <v>1909</v>
      </c>
      <c r="F896">
        <v>354</v>
      </c>
      <c r="G896">
        <v>84.92</v>
      </c>
      <c r="L896">
        <v>206</v>
      </c>
      <c r="M896">
        <v>1683</v>
      </c>
      <c r="N896">
        <v>20</v>
      </c>
    </row>
    <row r="897" spans="1:16" x14ac:dyDescent="0.2">
      <c r="A897" t="s">
        <v>341</v>
      </c>
      <c r="B897" t="s">
        <v>346</v>
      </c>
      <c r="C897" t="s">
        <v>641</v>
      </c>
      <c r="D897" t="s">
        <v>391</v>
      </c>
      <c r="E897">
        <v>1682</v>
      </c>
      <c r="F897">
        <v>327</v>
      </c>
      <c r="G897">
        <v>87.29</v>
      </c>
      <c r="L897">
        <v>38</v>
      </c>
      <c r="M897">
        <v>1625</v>
      </c>
      <c r="N897">
        <v>19</v>
      </c>
    </row>
    <row r="898" spans="1:16" x14ac:dyDescent="0.2">
      <c r="A898" t="s">
        <v>341</v>
      </c>
      <c r="B898" t="s">
        <v>347</v>
      </c>
      <c r="C898" t="s">
        <v>641</v>
      </c>
      <c r="D898" t="s">
        <v>391</v>
      </c>
      <c r="E898">
        <v>222</v>
      </c>
      <c r="F898">
        <v>27</v>
      </c>
      <c r="G898">
        <v>68.25</v>
      </c>
      <c r="L898">
        <v>168</v>
      </c>
      <c r="M898">
        <v>53</v>
      </c>
      <c r="N898">
        <v>1</v>
      </c>
    </row>
    <row r="899" spans="1:16" x14ac:dyDescent="0.2">
      <c r="A899" t="s">
        <v>341</v>
      </c>
      <c r="B899" t="s">
        <v>348</v>
      </c>
      <c r="C899" t="s">
        <v>641</v>
      </c>
      <c r="D899" t="s">
        <v>391</v>
      </c>
      <c r="E899">
        <v>4</v>
      </c>
      <c r="G899">
        <v>27</v>
      </c>
      <c r="M899">
        <v>4</v>
      </c>
    </row>
    <row r="900" spans="1:16" x14ac:dyDescent="0.2">
      <c r="A900" t="s">
        <v>341</v>
      </c>
      <c r="B900" t="s">
        <v>349</v>
      </c>
      <c r="C900" t="s">
        <v>641</v>
      </c>
      <c r="D900" t="s">
        <v>391</v>
      </c>
      <c r="E900">
        <v>1</v>
      </c>
      <c r="G900">
        <v>37</v>
      </c>
      <c r="M900">
        <v>1</v>
      </c>
    </row>
    <row r="901" spans="1:16" x14ac:dyDescent="0.2">
      <c r="A901" t="s">
        <v>341</v>
      </c>
      <c r="B901" t="s">
        <v>418</v>
      </c>
      <c r="C901" t="s">
        <v>642</v>
      </c>
      <c r="D901" t="s">
        <v>391</v>
      </c>
      <c r="E901">
        <v>202</v>
      </c>
      <c r="F901">
        <v>54</v>
      </c>
      <c r="G901">
        <v>97.29</v>
      </c>
      <c r="L901">
        <v>45</v>
      </c>
      <c r="M901">
        <v>104</v>
      </c>
      <c r="N901">
        <v>37</v>
      </c>
      <c r="O901">
        <v>13</v>
      </c>
      <c r="P901">
        <v>3</v>
      </c>
    </row>
    <row r="902" spans="1:16" x14ac:dyDescent="0.2">
      <c r="A902" t="s">
        <v>341</v>
      </c>
      <c r="B902" t="s">
        <v>346</v>
      </c>
      <c r="C902" t="s">
        <v>642</v>
      </c>
      <c r="D902" t="s">
        <v>391</v>
      </c>
      <c r="E902">
        <v>193</v>
      </c>
      <c r="F902">
        <v>49</v>
      </c>
      <c r="G902">
        <v>96.31</v>
      </c>
      <c r="L902">
        <v>42</v>
      </c>
      <c r="M902">
        <v>100</v>
      </c>
      <c r="N902">
        <v>35</v>
      </c>
      <c r="O902">
        <v>13</v>
      </c>
      <c r="P902">
        <v>3</v>
      </c>
    </row>
    <row r="903" spans="1:16" x14ac:dyDescent="0.2">
      <c r="A903" t="s">
        <v>341</v>
      </c>
      <c r="B903" t="s">
        <v>347</v>
      </c>
      <c r="C903" t="s">
        <v>642</v>
      </c>
      <c r="D903" t="s">
        <v>391</v>
      </c>
      <c r="E903">
        <v>8</v>
      </c>
      <c r="F903">
        <v>5</v>
      </c>
      <c r="G903">
        <v>131.75</v>
      </c>
      <c r="L903">
        <v>3</v>
      </c>
      <c r="M903">
        <v>3</v>
      </c>
      <c r="N903">
        <v>2</v>
      </c>
    </row>
    <row r="904" spans="1:16" x14ac:dyDescent="0.2">
      <c r="A904" t="s">
        <v>341</v>
      </c>
      <c r="B904" t="s">
        <v>348</v>
      </c>
      <c r="C904" t="s">
        <v>642</v>
      </c>
      <c r="D904" t="s">
        <v>391</v>
      </c>
      <c r="E904">
        <v>1</v>
      </c>
      <c r="G904">
        <v>10</v>
      </c>
      <c r="M904">
        <v>1</v>
      </c>
    </row>
    <row r="905" spans="1:16" x14ac:dyDescent="0.2">
      <c r="A905" t="s">
        <v>341</v>
      </c>
      <c r="B905" t="s">
        <v>418</v>
      </c>
      <c r="C905" t="s">
        <v>643</v>
      </c>
      <c r="D905" t="s">
        <v>391</v>
      </c>
      <c r="E905">
        <v>10</v>
      </c>
      <c r="F905">
        <v>2</v>
      </c>
      <c r="G905">
        <v>69.900000000000006</v>
      </c>
      <c r="L905">
        <v>5</v>
      </c>
      <c r="M905">
        <v>3</v>
      </c>
      <c r="N905">
        <v>1</v>
      </c>
      <c r="O905">
        <v>1</v>
      </c>
    </row>
    <row r="906" spans="1:16" x14ac:dyDescent="0.2">
      <c r="A906" t="s">
        <v>341</v>
      </c>
      <c r="B906" t="s">
        <v>346</v>
      </c>
      <c r="C906" t="s">
        <v>643</v>
      </c>
      <c r="D906" t="s">
        <v>391</v>
      </c>
      <c r="E906">
        <v>10</v>
      </c>
      <c r="F906">
        <v>2</v>
      </c>
      <c r="G906">
        <v>69.900000000000006</v>
      </c>
      <c r="L906">
        <v>5</v>
      </c>
      <c r="M906">
        <v>3</v>
      </c>
      <c r="N906">
        <v>1</v>
      </c>
      <c r="O906">
        <v>1</v>
      </c>
    </row>
    <row r="907" spans="1:16" x14ac:dyDescent="0.2">
      <c r="A907" t="s">
        <v>341</v>
      </c>
      <c r="B907" t="s">
        <v>418</v>
      </c>
      <c r="C907" t="s">
        <v>644</v>
      </c>
      <c r="D907" t="s">
        <v>391</v>
      </c>
      <c r="E907">
        <v>519</v>
      </c>
      <c r="F907">
        <v>95</v>
      </c>
      <c r="G907">
        <v>87.96</v>
      </c>
      <c r="L907">
        <v>34</v>
      </c>
      <c r="M907">
        <v>475</v>
      </c>
      <c r="N907">
        <v>10</v>
      </c>
    </row>
    <row r="908" spans="1:16" x14ac:dyDescent="0.2">
      <c r="A908" t="s">
        <v>341</v>
      </c>
      <c r="B908" t="s">
        <v>346</v>
      </c>
      <c r="C908" t="s">
        <v>644</v>
      </c>
      <c r="D908" t="s">
        <v>391</v>
      </c>
      <c r="E908">
        <v>476</v>
      </c>
      <c r="F908">
        <v>91</v>
      </c>
      <c r="G908">
        <v>89.4</v>
      </c>
      <c r="L908">
        <v>5</v>
      </c>
      <c r="M908">
        <v>461</v>
      </c>
      <c r="N908">
        <v>10</v>
      </c>
    </row>
    <row r="909" spans="1:16" x14ac:dyDescent="0.2">
      <c r="A909" t="s">
        <v>341</v>
      </c>
      <c r="B909" t="s">
        <v>347</v>
      </c>
      <c r="C909" t="s">
        <v>644</v>
      </c>
      <c r="D909" t="s">
        <v>391</v>
      </c>
      <c r="E909">
        <v>42</v>
      </c>
      <c r="F909">
        <v>4</v>
      </c>
      <c r="G909">
        <v>71.790000000000006</v>
      </c>
      <c r="L909">
        <v>29</v>
      </c>
      <c r="M909">
        <v>13</v>
      </c>
    </row>
    <row r="910" spans="1:16" x14ac:dyDescent="0.2">
      <c r="A910" t="s">
        <v>341</v>
      </c>
      <c r="B910" t="s">
        <v>348</v>
      </c>
      <c r="C910" t="s">
        <v>644</v>
      </c>
      <c r="D910" t="s">
        <v>391</v>
      </c>
      <c r="E910">
        <v>1</v>
      </c>
      <c r="G910">
        <v>83</v>
      </c>
      <c r="M910">
        <v>1</v>
      </c>
    </row>
    <row r="911" spans="1:16" x14ac:dyDescent="0.2">
      <c r="A911" t="s">
        <v>343</v>
      </c>
      <c r="B911" t="s">
        <v>339</v>
      </c>
      <c r="C911" t="s">
        <v>142</v>
      </c>
      <c r="D911" t="s">
        <v>649</v>
      </c>
      <c r="E911">
        <v>1633</v>
      </c>
      <c r="G911">
        <v>388.55</v>
      </c>
    </row>
    <row r="912" spans="1:16" x14ac:dyDescent="0.2">
      <c r="A912" t="s">
        <v>343</v>
      </c>
      <c r="B912" t="s">
        <v>339</v>
      </c>
      <c r="C912" t="s">
        <v>143</v>
      </c>
      <c r="D912" t="s">
        <v>649</v>
      </c>
      <c r="E912">
        <v>4942</v>
      </c>
      <c r="G912">
        <v>445.57</v>
      </c>
    </row>
    <row r="913" spans="1:7" x14ac:dyDescent="0.2">
      <c r="A913" t="s">
        <v>343</v>
      </c>
      <c r="B913" t="s">
        <v>339</v>
      </c>
      <c r="C913" t="s">
        <v>144</v>
      </c>
      <c r="D913" t="s">
        <v>649</v>
      </c>
      <c r="E913">
        <v>3793</v>
      </c>
      <c r="G913">
        <v>429.67</v>
      </c>
    </row>
    <row r="914" spans="1:7" x14ac:dyDescent="0.2">
      <c r="A914" t="s">
        <v>343</v>
      </c>
      <c r="B914" t="s">
        <v>339</v>
      </c>
      <c r="C914" t="s">
        <v>145</v>
      </c>
      <c r="D914" t="s">
        <v>649</v>
      </c>
      <c r="E914">
        <v>3417</v>
      </c>
      <c r="G914">
        <v>398.19</v>
      </c>
    </row>
    <row r="915" spans="1:7" x14ac:dyDescent="0.2">
      <c r="A915" t="s">
        <v>343</v>
      </c>
      <c r="B915" t="s">
        <v>339</v>
      </c>
      <c r="C915" t="s">
        <v>146</v>
      </c>
      <c r="D915" t="s">
        <v>649</v>
      </c>
      <c r="E915">
        <v>5924</v>
      </c>
      <c r="G915">
        <v>274.26</v>
      </c>
    </row>
    <row r="916" spans="1:7" x14ac:dyDescent="0.2">
      <c r="A916" t="s">
        <v>343</v>
      </c>
      <c r="B916" t="s">
        <v>339</v>
      </c>
      <c r="C916" t="s">
        <v>147</v>
      </c>
      <c r="D916" t="s">
        <v>649</v>
      </c>
      <c r="E916">
        <v>2481</v>
      </c>
      <c r="G916">
        <v>332.38</v>
      </c>
    </row>
    <row r="917" spans="1:7" x14ac:dyDescent="0.2">
      <c r="A917" t="s">
        <v>343</v>
      </c>
      <c r="B917" t="s">
        <v>339</v>
      </c>
      <c r="C917" t="s">
        <v>148</v>
      </c>
      <c r="D917" t="s">
        <v>649</v>
      </c>
      <c r="E917">
        <v>4154</v>
      </c>
      <c r="G917">
        <v>403.38</v>
      </c>
    </row>
    <row r="918" spans="1:7" x14ac:dyDescent="0.2">
      <c r="A918" t="s">
        <v>343</v>
      </c>
      <c r="B918" t="s">
        <v>339</v>
      </c>
      <c r="C918" t="s">
        <v>149</v>
      </c>
      <c r="D918" t="s">
        <v>649</v>
      </c>
      <c r="E918">
        <v>2128</v>
      </c>
      <c r="G918">
        <v>435.06</v>
      </c>
    </row>
    <row r="919" spans="1:7" x14ac:dyDescent="0.2">
      <c r="A919" t="s">
        <v>343</v>
      </c>
      <c r="B919" t="s">
        <v>339</v>
      </c>
      <c r="C919" t="s">
        <v>150</v>
      </c>
      <c r="D919" t="s">
        <v>649</v>
      </c>
      <c r="E919">
        <v>14346</v>
      </c>
      <c r="G919">
        <v>388.34</v>
      </c>
    </row>
    <row r="920" spans="1:7" x14ac:dyDescent="0.2">
      <c r="A920" t="s">
        <v>343</v>
      </c>
      <c r="B920" t="s">
        <v>339</v>
      </c>
      <c r="C920" t="s">
        <v>360</v>
      </c>
      <c r="D920" t="s">
        <v>649</v>
      </c>
      <c r="E920">
        <v>3</v>
      </c>
      <c r="G920">
        <v>205.33</v>
      </c>
    </row>
    <row r="921" spans="1:7" x14ac:dyDescent="0.2">
      <c r="A921" t="s">
        <v>343</v>
      </c>
      <c r="B921" t="s">
        <v>339</v>
      </c>
      <c r="C921" t="s">
        <v>151</v>
      </c>
      <c r="D921" t="s">
        <v>649</v>
      </c>
      <c r="E921">
        <v>1024</v>
      </c>
      <c r="G921">
        <v>365.39</v>
      </c>
    </row>
    <row r="922" spans="1:7" x14ac:dyDescent="0.2">
      <c r="A922" t="s">
        <v>343</v>
      </c>
      <c r="B922" t="s">
        <v>339</v>
      </c>
      <c r="C922" t="s">
        <v>152</v>
      </c>
      <c r="D922" t="s">
        <v>649</v>
      </c>
      <c r="E922">
        <v>2820</v>
      </c>
      <c r="G922">
        <v>238.78</v>
      </c>
    </row>
    <row r="923" spans="1:7" x14ac:dyDescent="0.2">
      <c r="A923" t="s">
        <v>343</v>
      </c>
      <c r="B923" t="s">
        <v>339</v>
      </c>
      <c r="C923" t="s">
        <v>856</v>
      </c>
      <c r="D923" t="s">
        <v>649</v>
      </c>
      <c r="E923">
        <v>318</v>
      </c>
      <c r="G923">
        <v>341.69</v>
      </c>
    </row>
    <row r="924" spans="1:7" x14ac:dyDescent="0.2">
      <c r="A924" t="s">
        <v>343</v>
      </c>
      <c r="B924" t="s">
        <v>339</v>
      </c>
      <c r="C924" t="s">
        <v>153</v>
      </c>
      <c r="D924" t="s">
        <v>649</v>
      </c>
      <c r="E924">
        <v>1094</v>
      </c>
      <c r="G924">
        <v>308.02999999999997</v>
      </c>
    </row>
    <row r="925" spans="1:7" x14ac:dyDescent="0.2">
      <c r="A925" t="s">
        <v>343</v>
      </c>
      <c r="B925" t="s">
        <v>339</v>
      </c>
      <c r="C925" t="s">
        <v>78</v>
      </c>
      <c r="D925" t="s">
        <v>649</v>
      </c>
      <c r="E925">
        <v>524</v>
      </c>
      <c r="G925">
        <v>444.15</v>
      </c>
    </row>
    <row r="926" spans="1:7" x14ac:dyDescent="0.2">
      <c r="A926" t="s">
        <v>343</v>
      </c>
      <c r="B926" t="s">
        <v>339</v>
      </c>
      <c r="C926" t="s">
        <v>154</v>
      </c>
      <c r="D926" t="s">
        <v>649</v>
      </c>
      <c r="E926">
        <v>1344</v>
      </c>
      <c r="G926">
        <v>233.32</v>
      </c>
    </row>
    <row r="927" spans="1:7" x14ac:dyDescent="0.2">
      <c r="A927" t="s">
        <v>343</v>
      </c>
      <c r="B927" t="s">
        <v>339</v>
      </c>
      <c r="C927" t="s">
        <v>155</v>
      </c>
      <c r="D927" t="s">
        <v>649</v>
      </c>
      <c r="E927">
        <v>637</v>
      </c>
      <c r="G927">
        <v>216.58</v>
      </c>
    </row>
    <row r="928" spans="1:7" x14ac:dyDescent="0.2">
      <c r="A928" t="s">
        <v>343</v>
      </c>
      <c r="B928" t="s">
        <v>339</v>
      </c>
      <c r="C928" t="s">
        <v>156</v>
      </c>
      <c r="D928" t="s">
        <v>649</v>
      </c>
      <c r="E928">
        <v>712</v>
      </c>
      <c r="G928">
        <v>177.41</v>
      </c>
    </row>
    <row r="929" spans="1:7" x14ac:dyDescent="0.2">
      <c r="A929" t="s">
        <v>343</v>
      </c>
      <c r="B929" t="s">
        <v>339</v>
      </c>
      <c r="C929" t="s">
        <v>361</v>
      </c>
      <c r="D929" t="s">
        <v>649</v>
      </c>
      <c r="E929">
        <v>704</v>
      </c>
      <c r="G929">
        <v>381.3</v>
      </c>
    </row>
    <row r="930" spans="1:7" x14ac:dyDescent="0.2">
      <c r="A930" t="s">
        <v>343</v>
      </c>
      <c r="B930" t="s">
        <v>339</v>
      </c>
      <c r="C930" t="s">
        <v>157</v>
      </c>
      <c r="D930" t="s">
        <v>649</v>
      </c>
      <c r="E930">
        <v>1866</v>
      </c>
      <c r="G930">
        <v>326.95999999999998</v>
      </c>
    </row>
    <row r="931" spans="1:7" x14ac:dyDescent="0.2">
      <c r="A931" t="s">
        <v>343</v>
      </c>
      <c r="B931" t="s">
        <v>339</v>
      </c>
      <c r="C931" t="s">
        <v>158</v>
      </c>
      <c r="D931" t="s">
        <v>649</v>
      </c>
      <c r="E931">
        <v>1152</v>
      </c>
      <c r="G931">
        <v>469.31</v>
      </c>
    </row>
    <row r="932" spans="1:7" x14ac:dyDescent="0.2">
      <c r="A932" t="s">
        <v>343</v>
      </c>
      <c r="B932" t="s">
        <v>339</v>
      </c>
      <c r="C932" t="s">
        <v>160</v>
      </c>
      <c r="D932" t="s">
        <v>649</v>
      </c>
      <c r="E932">
        <v>493</v>
      </c>
      <c r="G932">
        <v>210.2</v>
      </c>
    </row>
    <row r="933" spans="1:7" x14ac:dyDescent="0.2">
      <c r="A933" t="s">
        <v>343</v>
      </c>
      <c r="B933" t="s">
        <v>339</v>
      </c>
      <c r="C933" t="s">
        <v>650</v>
      </c>
      <c r="D933" t="s">
        <v>649</v>
      </c>
      <c r="E933">
        <v>235831</v>
      </c>
      <c r="G933">
        <v>373.7</v>
      </c>
    </row>
    <row r="934" spans="1:7" x14ac:dyDescent="0.2">
      <c r="A934" t="s">
        <v>343</v>
      </c>
      <c r="B934" t="s">
        <v>339</v>
      </c>
      <c r="C934" t="s">
        <v>384</v>
      </c>
      <c r="D934" t="s">
        <v>651</v>
      </c>
      <c r="E934">
        <v>136</v>
      </c>
      <c r="G934">
        <v>218.25</v>
      </c>
    </row>
    <row r="935" spans="1:7" x14ac:dyDescent="0.2">
      <c r="A935" t="s">
        <v>343</v>
      </c>
      <c r="B935" t="s">
        <v>339</v>
      </c>
      <c r="C935" t="s">
        <v>86</v>
      </c>
      <c r="D935" t="s">
        <v>651</v>
      </c>
      <c r="E935">
        <v>768</v>
      </c>
      <c r="G935">
        <v>246.08</v>
      </c>
    </row>
    <row r="936" spans="1:7" x14ac:dyDescent="0.2">
      <c r="A936" t="s">
        <v>343</v>
      </c>
      <c r="B936" t="s">
        <v>339</v>
      </c>
      <c r="C936" t="s">
        <v>130</v>
      </c>
      <c r="D936" t="s">
        <v>651</v>
      </c>
      <c r="E936">
        <v>809</v>
      </c>
      <c r="G936">
        <v>229.27</v>
      </c>
    </row>
    <row r="937" spans="1:7" x14ac:dyDescent="0.2">
      <c r="A937" t="s">
        <v>343</v>
      </c>
      <c r="B937" t="s">
        <v>339</v>
      </c>
      <c r="C937" t="s">
        <v>134</v>
      </c>
      <c r="D937" t="s">
        <v>651</v>
      </c>
      <c r="E937">
        <v>693</v>
      </c>
      <c r="G937">
        <v>242.06</v>
      </c>
    </row>
    <row r="938" spans="1:7" x14ac:dyDescent="0.2">
      <c r="A938" t="s">
        <v>343</v>
      </c>
      <c r="B938" t="s">
        <v>339</v>
      </c>
      <c r="C938" t="s">
        <v>650</v>
      </c>
      <c r="D938" t="s">
        <v>651</v>
      </c>
      <c r="E938">
        <v>2406</v>
      </c>
      <c r="G938">
        <v>237.7</v>
      </c>
    </row>
    <row r="939" spans="1:7" x14ac:dyDescent="0.2">
      <c r="A939" t="s">
        <v>343</v>
      </c>
      <c r="B939" t="s">
        <v>339</v>
      </c>
      <c r="C939" t="s">
        <v>359</v>
      </c>
      <c r="D939" t="s">
        <v>649</v>
      </c>
      <c r="E939">
        <v>37992</v>
      </c>
      <c r="G939">
        <v>249.33</v>
      </c>
    </row>
    <row r="940" spans="1:7" x14ac:dyDescent="0.2">
      <c r="A940" t="s">
        <v>343</v>
      </c>
      <c r="B940" t="s">
        <v>339</v>
      </c>
      <c r="C940" t="s">
        <v>387</v>
      </c>
      <c r="D940" t="s">
        <v>649</v>
      </c>
      <c r="E940">
        <v>39476</v>
      </c>
      <c r="G940">
        <v>346.09</v>
      </c>
    </row>
    <row r="941" spans="1:7" x14ac:dyDescent="0.2">
      <c r="A941" t="s">
        <v>343</v>
      </c>
      <c r="B941" t="s">
        <v>339</v>
      </c>
      <c r="C941" t="s">
        <v>386</v>
      </c>
      <c r="D941" t="s">
        <v>649</v>
      </c>
      <c r="E941">
        <v>57994</v>
      </c>
      <c r="G941">
        <v>411.04</v>
      </c>
    </row>
    <row r="942" spans="1:7" x14ac:dyDescent="0.2">
      <c r="A942" t="s">
        <v>343</v>
      </c>
      <c r="B942" t="s">
        <v>339</v>
      </c>
      <c r="C942" t="s">
        <v>388</v>
      </c>
      <c r="D942" t="s">
        <v>649</v>
      </c>
      <c r="E942">
        <v>66399</v>
      </c>
      <c r="G942">
        <v>414.15</v>
      </c>
    </row>
    <row r="943" spans="1:7" x14ac:dyDescent="0.2">
      <c r="A943" t="s">
        <v>343</v>
      </c>
      <c r="B943" t="s">
        <v>339</v>
      </c>
      <c r="C943" t="s">
        <v>389</v>
      </c>
      <c r="D943" t="s">
        <v>649</v>
      </c>
      <c r="E943">
        <v>33970</v>
      </c>
      <c r="G943">
        <v>402.06</v>
      </c>
    </row>
    <row r="944" spans="1:7" x14ac:dyDescent="0.2">
      <c r="A944" t="s">
        <v>843</v>
      </c>
      <c r="B944" t="s">
        <v>338</v>
      </c>
      <c r="C944" t="s">
        <v>384</v>
      </c>
      <c r="D944" t="s">
        <v>384</v>
      </c>
    </row>
    <row r="945" spans="1:10" x14ac:dyDescent="0.2">
      <c r="A945" t="s">
        <v>344</v>
      </c>
      <c r="B945" t="s">
        <v>346</v>
      </c>
      <c r="C945" t="s">
        <v>338</v>
      </c>
      <c r="D945" t="s">
        <v>887</v>
      </c>
      <c r="E945">
        <v>0.95296000000000003</v>
      </c>
      <c r="F945">
        <v>0.86980000000000002</v>
      </c>
      <c r="G945">
        <v>0.88239999999999996</v>
      </c>
      <c r="H945">
        <v>7.7000000000000002E-3</v>
      </c>
      <c r="I945">
        <v>0.91034999999999999</v>
      </c>
      <c r="J945">
        <v>1.0529999999999999E-2</v>
      </c>
    </row>
    <row r="946" spans="1:10" x14ac:dyDescent="0.2">
      <c r="A946" t="s">
        <v>344</v>
      </c>
      <c r="B946" t="s">
        <v>346</v>
      </c>
      <c r="C946" t="s">
        <v>89</v>
      </c>
      <c r="D946" t="s">
        <v>887</v>
      </c>
      <c r="E946">
        <v>0.96314999999999995</v>
      </c>
      <c r="F946">
        <v>0.85938999999999999</v>
      </c>
      <c r="G946">
        <v>0.89554</v>
      </c>
      <c r="H946">
        <v>4.2299999999999997E-2</v>
      </c>
      <c r="I946">
        <v>0.94401000000000002</v>
      </c>
      <c r="J946">
        <v>3.1710000000000002E-2</v>
      </c>
    </row>
    <row r="947" spans="1:10" x14ac:dyDescent="0.2">
      <c r="A947" t="s">
        <v>344</v>
      </c>
      <c r="B947" t="s">
        <v>346</v>
      </c>
      <c r="C947" t="s">
        <v>120</v>
      </c>
      <c r="D947" t="s">
        <v>887</v>
      </c>
      <c r="E947">
        <v>0.93569000000000002</v>
      </c>
      <c r="F947">
        <v>0.88092999999999999</v>
      </c>
      <c r="G947">
        <v>0.89953000000000005</v>
      </c>
      <c r="H947">
        <v>3.9699999999999999E-2</v>
      </c>
      <c r="I947">
        <v>0.88951999999999998</v>
      </c>
      <c r="J947">
        <v>5.0569999999999997E-2</v>
      </c>
    </row>
    <row r="948" spans="1:10" x14ac:dyDescent="0.2">
      <c r="A948" t="s">
        <v>344</v>
      </c>
      <c r="B948" t="s">
        <v>346</v>
      </c>
      <c r="C948" t="s">
        <v>123</v>
      </c>
      <c r="D948" t="s">
        <v>887</v>
      </c>
      <c r="E948">
        <v>0.96099999999999997</v>
      </c>
      <c r="F948">
        <v>0.88763000000000003</v>
      </c>
      <c r="G948">
        <v>0.91051000000000004</v>
      </c>
      <c r="H948">
        <v>3.6229999999999998E-2</v>
      </c>
      <c r="I948">
        <v>0.98401000000000005</v>
      </c>
      <c r="J948">
        <v>1.9269999999999999E-2</v>
      </c>
    </row>
    <row r="949" spans="1:10" x14ac:dyDescent="0.2">
      <c r="A949" t="s">
        <v>344</v>
      </c>
      <c r="B949" t="s">
        <v>346</v>
      </c>
      <c r="C949" t="s">
        <v>128</v>
      </c>
      <c r="D949" t="s">
        <v>887</v>
      </c>
      <c r="E949">
        <v>0.96214999999999995</v>
      </c>
      <c r="F949">
        <v>0.84519999999999995</v>
      </c>
      <c r="G949">
        <v>0.91405000000000003</v>
      </c>
      <c r="H949">
        <v>3.7499999999999999E-2</v>
      </c>
      <c r="I949">
        <v>0.92893000000000003</v>
      </c>
      <c r="J949">
        <v>3.6020000000000003E-2</v>
      </c>
    </row>
    <row r="950" spans="1:10" x14ac:dyDescent="0.2">
      <c r="A950" t="s">
        <v>344</v>
      </c>
      <c r="B950" t="s">
        <v>346</v>
      </c>
      <c r="C950" t="s">
        <v>129</v>
      </c>
      <c r="D950" t="s">
        <v>887</v>
      </c>
      <c r="E950">
        <v>0.95592999999999995</v>
      </c>
      <c r="F950">
        <v>0.84730000000000005</v>
      </c>
      <c r="G950">
        <v>0.88724000000000003</v>
      </c>
      <c r="H950">
        <v>4.4479999999999999E-2</v>
      </c>
      <c r="I950">
        <v>0.90622000000000003</v>
      </c>
      <c r="J950">
        <v>4.231E-2</v>
      </c>
    </row>
    <row r="951" spans="1:10" x14ac:dyDescent="0.2">
      <c r="A951" t="s">
        <v>344</v>
      </c>
      <c r="B951" t="s">
        <v>346</v>
      </c>
      <c r="C951" t="s">
        <v>130</v>
      </c>
      <c r="D951" t="s">
        <v>887</v>
      </c>
      <c r="E951">
        <v>0.94772999999999996</v>
      </c>
      <c r="F951">
        <v>0.86136999999999997</v>
      </c>
      <c r="G951">
        <v>0.92410999999999999</v>
      </c>
      <c r="H951">
        <v>4.1849999999999998E-2</v>
      </c>
      <c r="I951">
        <v>0.93306</v>
      </c>
      <c r="J951">
        <v>3.6290000000000003E-2</v>
      </c>
    </row>
    <row r="952" spans="1:10" x14ac:dyDescent="0.2">
      <c r="A952" t="s">
        <v>344</v>
      </c>
      <c r="B952" t="s">
        <v>346</v>
      </c>
      <c r="C952" t="s">
        <v>146</v>
      </c>
      <c r="D952" t="s">
        <v>887</v>
      </c>
      <c r="E952">
        <v>0.95189000000000001</v>
      </c>
      <c r="F952">
        <v>0.87117999999999995</v>
      </c>
      <c r="G952">
        <v>0.88146999999999998</v>
      </c>
      <c r="H952">
        <v>4.6350000000000002E-2</v>
      </c>
      <c r="I952">
        <v>0.92742999999999998</v>
      </c>
      <c r="J952">
        <v>3.8589999999999999E-2</v>
      </c>
    </row>
    <row r="953" spans="1:10" x14ac:dyDescent="0.2">
      <c r="A953" t="s">
        <v>344</v>
      </c>
      <c r="B953" t="s">
        <v>346</v>
      </c>
      <c r="C953" t="s">
        <v>109</v>
      </c>
      <c r="D953" t="s">
        <v>887</v>
      </c>
      <c r="E953">
        <v>0.97670000000000001</v>
      </c>
      <c r="F953">
        <v>0.90458000000000005</v>
      </c>
      <c r="G953">
        <v>0.84760000000000002</v>
      </c>
      <c r="H953">
        <v>4.1840000000000002E-2</v>
      </c>
      <c r="I953">
        <v>0.87500999999999995</v>
      </c>
      <c r="J953">
        <v>4.922E-2</v>
      </c>
    </row>
    <row r="954" spans="1:10" x14ac:dyDescent="0.2">
      <c r="A954" t="s">
        <v>344</v>
      </c>
      <c r="B954" t="s">
        <v>346</v>
      </c>
      <c r="C954" t="s">
        <v>125</v>
      </c>
      <c r="D954" t="s">
        <v>887</v>
      </c>
      <c r="E954">
        <v>0.97872999999999999</v>
      </c>
      <c r="F954">
        <v>0.93220999999999998</v>
      </c>
      <c r="G954">
        <v>0.90442999999999996</v>
      </c>
      <c r="H954">
        <v>4.5740000000000003E-2</v>
      </c>
      <c r="I954">
        <v>0.91983000000000004</v>
      </c>
      <c r="J954">
        <v>3.5310000000000001E-2</v>
      </c>
    </row>
    <row r="955" spans="1:10" x14ac:dyDescent="0.2">
      <c r="A955" t="s">
        <v>344</v>
      </c>
      <c r="B955" t="s">
        <v>346</v>
      </c>
      <c r="C955" t="s">
        <v>127</v>
      </c>
      <c r="D955" t="s">
        <v>887</v>
      </c>
      <c r="E955">
        <v>0.95889000000000002</v>
      </c>
      <c r="F955">
        <v>0.84484999999999999</v>
      </c>
      <c r="G955">
        <v>0.87373999999999996</v>
      </c>
      <c r="H955">
        <v>4.7870000000000003E-2</v>
      </c>
      <c r="I955">
        <v>0.92428999999999994</v>
      </c>
      <c r="J955">
        <v>3.7249999999999998E-2</v>
      </c>
    </row>
    <row r="956" spans="1:10" x14ac:dyDescent="0.2">
      <c r="A956" t="s">
        <v>344</v>
      </c>
      <c r="B956" t="s">
        <v>346</v>
      </c>
      <c r="C956" t="s">
        <v>138</v>
      </c>
      <c r="D956" t="s">
        <v>887</v>
      </c>
      <c r="E956">
        <v>0.94874000000000003</v>
      </c>
      <c r="F956">
        <v>0.89270000000000005</v>
      </c>
      <c r="G956">
        <v>0.89507000000000003</v>
      </c>
      <c r="H956">
        <v>4.0829999999999998E-2</v>
      </c>
      <c r="I956">
        <v>0.95643</v>
      </c>
      <c r="J956">
        <v>2.708E-2</v>
      </c>
    </row>
    <row r="957" spans="1:10" x14ac:dyDescent="0.2">
      <c r="A957" t="s">
        <v>344</v>
      </c>
      <c r="B957" t="s">
        <v>346</v>
      </c>
      <c r="C957" t="s">
        <v>144</v>
      </c>
      <c r="D957" t="s">
        <v>887</v>
      </c>
      <c r="E957">
        <v>0.97114</v>
      </c>
      <c r="F957">
        <v>0.89014000000000004</v>
      </c>
      <c r="G957">
        <v>0.89029000000000003</v>
      </c>
      <c r="H957">
        <v>4.7509999999999997E-2</v>
      </c>
      <c r="I957">
        <v>0.93320999999999998</v>
      </c>
      <c r="J957">
        <v>3.3340000000000002E-2</v>
      </c>
    </row>
    <row r="958" spans="1:10" x14ac:dyDescent="0.2">
      <c r="A958" t="s">
        <v>344</v>
      </c>
      <c r="B958" t="s">
        <v>346</v>
      </c>
      <c r="C958" t="s">
        <v>156</v>
      </c>
      <c r="D958" t="s">
        <v>887</v>
      </c>
      <c r="E958">
        <v>0.96442000000000005</v>
      </c>
      <c r="F958">
        <v>0.89832000000000001</v>
      </c>
      <c r="G958">
        <v>0.91871000000000003</v>
      </c>
      <c r="H958">
        <v>4.0759999999999998E-2</v>
      </c>
      <c r="I958">
        <v>0.90685000000000004</v>
      </c>
      <c r="J958">
        <v>4.8939999999999997E-2</v>
      </c>
    </row>
    <row r="959" spans="1:10" x14ac:dyDescent="0.2">
      <c r="A959" t="s">
        <v>344</v>
      </c>
      <c r="B959" t="s">
        <v>346</v>
      </c>
      <c r="C959" t="s">
        <v>111</v>
      </c>
      <c r="D959" t="s">
        <v>887</v>
      </c>
      <c r="E959">
        <v>0.94777</v>
      </c>
      <c r="F959">
        <v>0.83479999999999999</v>
      </c>
      <c r="G959">
        <v>0.86621000000000004</v>
      </c>
      <c r="H959">
        <v>4.6240000000000003E-2</v>
      </c>
      <c r="I959">
        <v>0.92232000000000003</v>
      </c>
      <c r="J959">
        <v>3.6979999999999999E-2</v>
      </c>
    </row>
    <row r="960" spans="1:10" x14ac:dyDescent="0.2">
      <c r="A960" t="s">
        <v>344</v>
      </c>
      <c r="B960" t="s">
        <v>346</v>
      </c>
      <c r="C960" t="s">
        <v>116</v>
      </c>
      <c r="D960" t="s">
        <v>887</v>
      </c>
      <c r="E960">
        <v>0.91618999999999995</v>
      </c>
      <c r="F960">
        <v>0.79178000000000004</v>
      </c>
      <c r="G960">
        <v>0.86599000000000004</v>
      </c>
      <c r="H960">
        <v>4.1029999999999997E-2</v>
      </c>
      <c r="I960">
        <v>0.93355999999999995</v>
      </c>
      <c r="J960">
        <v>2.6669999999999999E-2</v>
      </c>
    </row>
    <row r="961" spans="1:10" x14ac:dyDescent="0.2">
      <c r="A961" t="s">
        <v>344</v>
      </c>
      <c r="B961" t="s">
        <v>346</v>
      </c>
      <c r="C961" t="s">
        <v>80</v>
      </c>
      <c r="D961" t="s">
        <v>887</v>
      </c>
      <c r="E961">
        <v>0.96504999999999996</v>
      </c>
      <c r="F961">
        <v>0.91054000000000002</v>
      </c>
      <c r="G961">
        <v>0.87456999999999996</v>
      </c>
      <c r="H961">
        <v>4.7379999999999999E-2</v>
      </c>
      <c r="I961">
        <v>0.94238999999999995</v>
      </c>
      <c r="J961">
        <v>3.3169999999999998E-2</v>
      </c>
    </row>
    <row r="962" spans="1:10" x14ac:dyDescent="0.2">
      <c r="A962" t="s">
        <v>344</v>
      </c>
      <c r="B962" t="s">
        <v>346</v>
      </c>
      <c r="C962" t="s">
        <v>132</v>
      </c>
      <c r="D962" t="s">
        <v>887</v>
      </c>
      <c r="E962">
        <v>0.94311999999999996</v>
      </c>
      <c r="F962">
        <v>0.90203</v>
      </c>
      <c r="G962">
        <v>0.88488</v>
      </c>
      <c r="H962">
        <v>4.8599999999999997E-2</v>
      </c>
      <c r="I962">
        <v>0.89339999999999997</v>
      </c>
      <c r="J962">
        <v>5.3269999999999998E-2</v>
      </c>
    </row>
    <row r="963" spans="1:10" x14ac:dyDescent="0.2">
      <c r="A963" t="s">
        <v>344</v>
      </c>
      <c r="B963" t="s">
        <v>346</v>
      </c>
      <c r="C963" t="s">
        <v>137</v>
      </c>
      <c r="D963" t="s">
        <v>887</v>
      </c>
      <c r="E963">
        <v>0.92701999999999996</v>
      </c>
      <c r="F963">
        <v>0.87578999999999996</v>
      </c>
      <c r="G963">
        <v>0.89197000000000004</v>
      </c>
      <c r="H963">
        <v>4.4519999999999997E-2</v>
      </c>
      <c r="I963">
        <v>0.90646000000000004</v>
      </c>
      <c r="J963">
        <v>4.5060000000000003E-2</v>
      </c>
    </row>
    <row r="964" spans="1:10" x14ac:dyDescent="0.2">
      <c r="A964" t="s">
        <v>344</v>
      </c>
      <c r="B964" t="s">
        <v>346</v>
      </c>
      <c r="C964" t="s">
        <v>140</v>
      </c>
      <c r="D964" t="s">
        <v>887</v>
      </c>
      <c r="E964">
        <v>0.96097999999999995</v>
      </c>
      <c r="F964">
        <v>0.89319000000000004</v>
      </c>
      <c r="G964">
        <v>0.87102000000000002</v>
      </c>
      <c r="H964">
        <v>4.9360000000000001E-2</v>
      </c>
      <c r="I964">
        <v>0.92876999999999998</v>
      </c>
      <c r="J964">
        <v>3.8609999999999998E-2</v>
      </c>
    </row>
    <row r="965" spans="1:10" x14ac:dyDescent="0.2">
      <c r="A965" t="s">
        <v>344</v>
      </c>
      <c r="B965" t="s">
        <v>346</v>
      </c>
      <c r="C965" t="s">
        <v>141</v>
      </c>
      <c r="D965" t="s">
        <v>887</v>
      </c>
      <c r="E965">
        <v>0.97441999999999995</v>
      </c>
      <c r="F965">
        <v>0.88302000000000003</v>
      </c>
      <c r="G965">
        <v>0.89683000000000002</v>
      </c>
      <c r="H965">
        <v>4.6679999999999999E-2</v>
      </c>
      <c r="I965">
        <v>0.90725999999999996</v>
      </c>
      <c r="J965">
        <v>4.1750000000000002E-2</v>
      </c>
    </row>
    <row r="966" spans="1:10" x14ac:dyDescent="0.2">
      <c r="A966" t="s">
        <v>344</v>
      </c>
      <c r="B966" t="s">
        <v>346</v>
      </c>
      <c r="C966" t="s">
        <v>149</v>
      </c>
      <c r="D966" t="s">
        <v>887</v>
      </c>
      <c r="E966">
        <v>0.98928000000000005</v>
      </c>
      <c r="F966">
        <v>0.97806000000000004</v>
      </c>
      <c r="G966">
        <v>0.94962000000000002</v>
      </c>
      <c r="H966">
        <v>2.7E-2</v>
      </c>
      <c r="I966">
        <v>0.96209</v>
      </c>
      <c r="J966">
        <v>3.3160000000000002E-2</v>
      </c>
    </row>
    <row r="967" spans="1:10" x14ac:dyDescent="0.2">
      <c r="A967" t="s">
        <v>344</v>
      </c>
      <c r="B967" t="s">
        <v>346</v>
      </c>
      <c r="C967" t="s">
        <v>150</v>
      </c>
      <c r="D967" t="s">
        <v>887</v>
      </c>
      <c r="E967">
        <v>0.94379999999999997</v>
      </c>
      <c r="F967">
        <v>0.82420000000000004</v>
      </c>
      <c r="G967">
        <v>0.85565999999999998</v>
      </c>
      <c r="H967">
        <v>4.5569999999999999E-2</v>
      </c>
      <c r="I967">
        <v>0.92923</v>
      </c>
      <c r="J967">
        <v>3.6330000000000001E-2</v>
      </c>
    </row>
    <row r="968" spans="1:10" x14ac:dyDescent="0.2">
      <c r="A968" t="s">
        <v>344</v>
      </c>
      <c r="B968" t="s">
        <v>346</v>
      </c>
      <c r="C968" t="s">
        <v>152</v>
      </c>
      <c r="D968" t="s">
        <v>887</v>
      </c>
      <c r="E968">
        <v>0.95379999999999998</v>
      </c>
      <c r="F968">
        <v>0.83723999999999998</v>
      </c>
      <c r="G968">
        <v>0.84850000000000003</v>
      </c>
      <c r="H968">
        <v>4.632E-2</v>
      </c>
      <c r="I968">
        <v>0.91981999999999997</v>
      </c>
      <c r="J968">
        <v>4.7169999999999997E-2</v>
      </c>
    </row>
    <row r="969" spans="1:10" x14ac:dyDescent="0.2">
      <c r="A969" t="s">
        <v>344</v>
      </c>
      <c r="B969" t="s">
        <v>346</v>
      </c>
      <c r="C969" t="s">
        <v>160</v>
      </c>
      <c r="D969" t="s">
        <v>887</v>
      </c>
      <c r="E969">
        <v>0.95633000000000001</v>
      </c>
      <c r="F969">
        <v>0.88573000000000002</v>
      </c>
      <c r="G969">
        <v>0.88034000000000001</v>
      </c>
      <c r="H969">
        <v>4.7620000000000003E-2</v>
      </c>
      <c r="I969">
        <v>0.90215000000000001</v>
      </c>
      <c r="J969">
        <v>4.2709999999999998E-2</v>
      </c>
    </row>
    <row r="970" spans="1:10" x14ac:dyDescent="0.2">
      <c r="A970" t="s">
        <v>344</v>
      </c>
      <c r="B970" t="s">
        <v>346</v>
      </c>
      <c r="C970" t="s">
        <v>113</v>
      </c>
      <c r="D970" t="s">
        <v>887</v>
      </c>
      <c r="E970">
        <v>0.95467000000000002</v>
      </c>
      <c r="F970">
        <v>0.86941999999999997</v>
      </c>
      <c r="G970">
        <v>0.91574</v>
      </c>
      <c r="H970">
        <v>4.095E-2</v>
      </c>
      <c r="I970">
        <v>0.93708000000000002</v>
      </c>
      <c r="J970">
        <v>3.6150000000000002E-2</v>
      </c>
    </row>
    <row r="971" spans="1:10" x14ac:dyDescent="0.2">
      <c r="A971" t="s">
        <v>344</v>
      </c>
      <c r="B971" t="s">
        <v>346</v>
      </c>
      <c r="C971" t="s">
        <v>115</v>
      </c>
      <c r="D971" t="s">
        <v>887</v>
      </c>
      <c r="E971">
        <v>0.96187</v>
      </c>
      <c r="F971">
        <v>0.86041000000000001</v>
      </c>
      <c r="G971">
        <v>0.87946999999999997</v>
      </c>
      <c r="H971">
        <v>4.4179999999999997E-2</v>
      </c>
      <c r="I971">
        <v>0.92979999999999996</v>
      </c>
      <c r="J971">
        <v>3.653E-2</v>
      </c>
    </row>
    <row r="972" spans="1:10" x14ac:dyDescent="0.2">
      <c r="A972" t="s">
        <v>344</v>
      </c>
      <c r="B972" t="s">
        <v>346</v>
      </c>
      <c r="C972" t="s">
        <v>118</v>
      </c>
      <c r="D972" t="s">
        <v>887</v>
      </c>
      <c r="E972">
        <v>0.90242</v>
      </c>
      <c r="F972">
        <v>0.81150999999999995</v>
      </c>
      <c r="G972">
        <v>0.83450000000000002</v>
      </c>
      <c r="H972">
        <v>5.2549999999999999E-2</v>
      </c>
      <c r="I972">
        <v>0.88907000000000003</v>
      </c>
      <c r="J972">
        <v>4.156E-2</v>
      </c>
    </row>
    <row r="973" spans="1:10" x14ac:dyDescent="0.2">
      <c r="A973" t="s">
        <v>344</v>
      </c>
      <c r="B973" t="s">
        <v>346</v>
      </c>
      <c r="C973" t="s">
        <v>122</v>
      </c>
      <c r="D973" t="s">
        <v>887</v>
      </c>
      <c r="E973">
        <v>0.96184000000000003</v>
      </c>
      <c r="F973">
        <v>0.87175000000000002</v>
      </c>
      <c r="G973">
        <v>0.87721000000000005</v>
      </c>
      <c r="H973">
        <v>4.931E-2</v>
      </c>
      <c r="I973">
        <v>0.92612000000000005</v>
      </c>
      <c r="J973">
        <v>3.5130000000000002E-2</v>
      </c>
    </row>
    <row r="974" spans="1:10" x14ac:dyDescent="0.2">
      <c r="A974" t="s">
        <v>344</v>
      </c>
      <c r="B974" t="s">
        <v>346</v>
      </c>
      <c r="C974" t="s">
        <v>360</v>
      </c>
      <c r="D974" t="s">
        <v>887</v>
      </c>
      <c r="I974">
        <v>0.86355000000000004</v>
      </c>
      <c r="J974">
        <v>3.9329999999999997E-2</v>
      </c>
    </row>
    <row r="975" spans="1:10" x14ac:dyDescent="0.2">
      <c r="A975" t="s">
        <v>344</v>
      </c>
      <c r="B975" t="s">
        <v>346</v>
      </c>
      <c r="C975" t="s">
        <v>361</v>
      </c>
      <c r="D975" t="s">
        <v>887</v>
      </c>
      <c r="E975">
        <v>0.92825999999999997</v>
      </c>
      <c r="F975">
        <v>0.83748</v>
      </c>
      <c r="G975">
        <v>0.88600999999999996</v>
      </c>
      <c r="H975">
        <v>4.7309999999999998E-2</v>
      </c>
      <c r="I975">
        <v>0.92612000000000005</v>
      </c>
      <c r="J975">
        <v>2.5389999999999999E-2</v>
      </c>
    </row>
    <row r="976" spans="1:10" x14ac:dyDescent="0.2">
      <c r="A976" t="s">
        <v>344</v>
      </c>
      <c r="B976" t="s">
        <v>346</v>
      </c>
      <c r="C976" t="s">
        <v>386</v>
      </c>
      <c r="D976" t="s">
        <v>887</v>
      </c>
      <c r="E976">
        <v>0.94062999999999997</v>
      </c>
      <c r="F976">
        <v>0.85297000000000001</v>
      </c>
      <c r="G976">
        <v>0.87355000000000005</v>
      </c>
      <c r="H976">
        <v>1.481E-2</v>
      </c>
      <c r="I976">
        <v>0.92908000000000002</v>
      </c>
      <c r="J976">
        <v>1.338E-2</v>
      </c>
    </row>
    <row r="977" spans="1:10" x14ac:dyDescent="0.2">
      <c r="A977" t="s">
        <v>344</v>
      </c>
      <c r="B977" t="s">
        <v>346</v>
      </c>
      <c r="C977" t="s">
        <v>86</v>
      </c>
      <c r="D977" t="s">
        <v>887</v>
      </c>
      <c r="E977">
        <v>0.95038</v>
      </c>
      <c r="F977">
        <v>0.89561999999999997</v>
      </c>
      <c r="G977">
        <v>0.90129000000000004</v>
      </c>
      <c r="H977">
        <v>4.4499999999999998E-2</v>
      </c>
      <c r="I977">
        <v>0.90278000000000003</v>
      </c>
      <c r="J977">
        <v>3.7760000000000002E-2</v>
      </c>
    </row>
    <row r="978" spans="1:10" x14ac:dyDescent="0.2">
      <c r="A978" t="s">
        <v>344</v>
      </c>
      <c r="B978" t="s">
        <v>346</v>
      </c>
      <c r="C978" t="s">
        <v>121</v>
      </c>
      <c r="D978" t="s">
        <v>887</v>
      </c>
      <c r="E978">
        <v>0.94404999999999994</v>
      </c>
      <c r="F978">
        <v>0.81039000000000005</v>
      </c>
      <c r="G978">
        <v>0.86785999999999996</v>
      </c>
      <c r="H978">
        <v>5.1740000000000001E-2</v>
      </c>
      <c r="I978">
        <v>0.96218999999999999</v>
      </c>
      <c r="J978">
        <v>2.937E-2</v>
      </c>
    </row>
    <row r="979" spans="1:10" x14ac:dyDescent="0.2">
      <c r="A979" t="s">
        <v>344</v>
      </c>
      <c r="B979" t="s">
        <v>346</v>
      </c>
      <c r="C979" t="s">
        <v>153</v>
      </c>
      <c r="D979" t="s">
        <v>887</v>
      </c>
      <c r="E979">
        <v>0.96267999999999998</v>
      </c>
      <c r="F979">
        <v>0.86321999999999999</v>
      </c>
      <c r="G979">
        <v>0.89322000000000001</v>
      </c>
      <c r="H979">
        <v>4.3770000000000003E-2</v>
      </c>
      <c r="I979">
        <v>0.92605000000000004</v>
      </c>
      <c r="J979">
        <v>3.8559999999999997E-2</v>
      </c>
    </row>
    <row r="980" spans="1:10" x14ac:dyDescent="0.2">
      <c r="A980" t="s">
        <v>344</v>
      </c>
      <c r="B980" t="s">
        <v>346</v>
      </c>
      <c r="C980" t="s">
        <v>154</v>
      </c>
      <c r="D980" t="s">
        <v>887</v>
      </c>
      <c r="E980">
        <v>0.96699000000000002</v>
      </c>
      <c r="F980">
        <v>0.95838000000000001</v>
      </c>
      <c r="G980">
        <v>0.90485000000000004</v>
      </c>
      <c r="H980">
        <v>4.7019999999999999E-2</v>
      </c>
      <c r="I980">
        <v>0.91968000000000005</v>
      </c>
      <c r="J980">
        <v>4.3889999999999998E-2</v>
      </c>
    </row>
    <row r="981" spans="1:10" x14ac:dyDescent="0.2">
      <c r="A981" t="s">
        <v>344</v>
      </c>
      <c r="B981" t="s">
        <v>346</v>
      </c>
      <c r="C981" t="s">
        <v>155</v>
      </c>
      <c r="D981" t="s">
        <v>887</v>
      </c>
      <c r="E981">
        <v>0.95764000000000005</v>
      </c>
      <c r="F981">
        <v>0.85851999999999995</v>
      </c>
      <c r="G981">
        <v>0.89376999999999995</v>
      </c>
      <c r="H981">
        <v>4.2979999999999997E-2</v>
      </c>
      <c r="I981">
        <v>0.89524999999999999</v>
      </c>
      <c r="J981">
        <v>5.074E-2</v>
      </c>
    </row>
    <row r="982" spans="1:10" x14ac:dyDescent="0.2">
      <c r="A982" t="s">
        <v>344</v>
      </c>
      <c r="B982" t="s">
        <v>346</v>
      </c>
      <c r="C982" t="s">
        <v>387</v>
      </c>
      <c r="D982" t="s">
        <v>887</v>
      </c>
      <c r="E982">
        <v>0.95753999999999995</v>
      </c>
      <c r="F982">
        <v>0.87409000000000003</v>
      </c>
      <c r="G982">
        <v>0.88271999999999995</v>
      </c>
      <c r="H982">
        <v>1.8370000000000001E-2</v>
      </c>
      <c r="I982">
        <v>0.93150999999999995</v>
      </c>
      <c r="J982">
        <v>1.545E-2</v>
      </c>
    </row>
    <row r="983" spans="1:10" x14ac:dyDescent="0.2">
      <c r="A983" t="s">
        <v>344</v>
      </c>
      <c r="B983" t="s">
        <v>346</v>
      </c>
      <c r="C983" t="s">
        <v>131</v>
      </c>
      <c r="D983" t="s">
        <v>887</v>
      </c>
      <c r="E983">
        <v>0.93444000000000005</v>
      </c>
      <c r="F983">
        <v>0.87717000000000001</v>
      </c>
      <c r="G983">
        <v>0.84763999999999995</v>
      </c>
      <c r="H983">
        <v>5.772E-2</v>
      </c>
      <c r="I983">
        <v>0.89414000000000005</v>
      </c>
      <c r="J983">
        <v>4.0829999999999998E-2</v>
      </c>
    </row>
    <row r="984" spans="1:10" x14ac:dyDescent="0.2">
      <c r="A984" t="s">
        <v>344</v>
      </c>
      <c r="B984" t="s">
        <v>346</v>
      </c>
      <c r="C984" t="s">
        <v>136</v>
      </c>
      <c r="D984" t="s">
        <v>887</v>
      </c>
      <c r="E984">
        <v>0.94623999999999997</v>
      </c>
      <c r="F984">
        <v>0.82882</v>
      </c>
      <c r="G984">
        <v>0.91110999999999998</v>
      </c>
      <c r="H984">
        <v>3.9699999999999999E-2</v>
      </c>
      <c r="I984">
        <v>0.93655999999999995</v>
      </c>
      <c r="J984">
        <v>3.1969999999999998E-2</v>
      </c>
    </row>
    <row r="985" spans="1:10" x14ac:dyDescent="0.2">
      <c r="A985" t="s">
        <v>344</v>
      </c>
      <c r="B985" t="s">
        <v>346</v>
      </c>
      <c r="C985" t="s">
        <v>151</v>
      </c>
      <c r="D985" t="s">
        <v>887</v>
      </c>
      <c r="E985">
        <v>0.95806000000000002</v>
      </c>
      <c r="F985">
        <v>0.86150000000000004</v>
      </c>
      <c r="G985">
        <v>0.87692999999999999</v>
      </c>
      <c r="H985">
        <v>4.3409999999999997E-2</v>
      </c>
      <c r="I985">
        <v>0.93330000000000002</v>
      </c>
      <c r="J985">
        <v>3.8780000000000002E-2</v>
      </c>
    </row>
    <row r="986" spans="1:10" x14ac:dyDescent="0.2">
      <c r="A986" t="s">
        <v>344</v>
      </c>
      <c r="B986" t="s">
        <v>346</v>
      </c>
      <c r="C986" t="s">
        <v>389</v>
      </c>
      <c r="D986" t="s">
        <v>887</v>
      </c>
      <c r="E986">
        <v>0.96016000000000001</v>
      </c>
      <c r="F986">
        <v>0.88773000000000002</v>
      </c>
      <c r="G986">
        <v>0.89080000000000004</v>
      </c>
      <c r="H986">
        <v>1.532E-2</v>
      </c>
      <c r="I986">
        <v>0.91949999999999998</v>
      </c>
      <c r="J986">
        <v>2.0400000000000001E-2</v>
      </c>
    </row>
    <row r="987" spans="1:10" x14ac:dyDescent="0.2">
      <c r="A987" t="s">
        <v>344</v>
      </c>
      <c r="B987" t="s">
        <v>346</v>
      </c>
      <c r="C987" t="s">
        <v>124</v>
      </c>
      <c r="D987" t="s">
        <v>887</v>
      </c>
      <c r="E987">
        <v>0.93071999999999999</v>
      </c>
      <c r="F987">
        <v>0.82479999999999998</v>
      </c>
      <c r="G987">
        <v>0.89363999999999999</v>
      </c>
      <c r="H987">
        <v>4.199E-2</v>
      </c>
      <c r="I987">
        <v>0.89646000000000003</v>
      </c>
      <c r="J987">
        <v>3.6949999999999997E-2</v>
      </c>
    </row>
    <row r="988" spans="1:10" x14ac:dyDescent="0.2">
      <c r="A988" t="s">
        <v>344</v>
      </c>
      <c r="B988" t="s">
        <v>346</v>
      </c>
      <c r="C988" t="s">
        <v>133</v>
      </c>
      <c r="D988" t="s">
        <v>887</v>
      </c>
      <c r="E988">
        <v>0.94164999999999999</v>
      </c>
      <c r="F988">
        <v>0.88014999999999999</v>
      </c>
      <c r="G988">
        <v>0.86348999999999998</v>
      </c>
      <c r="H988">
        <v>5.5489999999999998E-2</v>
      </c>
      <c r="I988">
        <v>0.96528000000000003</v>
      </c>
      <c r="J988">
        <v>2.9559999999999999E-2</v>
      </c>
    </row>
    <row r="989" spans="1:10" x14ac:dyDescent="0.2">
      <c r="A989" t="s">
        <v>344</v>
      </c>
      <c r="B989" t="s">
        <v>346</v>
      </c>
      <c r="C989" t="s">
        <v>134</v>
      </c>
      <c r="D989" t="s">
        <v>887</v>
      </c>
      <c r="E989">
        <v>0.97426000000000001</v>
      </c>
      <c r="F989">
        <v>0.91486000000000001</v>
      </c>
      <c r="G989">
        <v>0.90719000000000005</v>
      </c>
      <c r="H989">
        <v>4.6530000000000002E-2</v>
      </c>
      <c r="I989">
        <v>0.94123000000000001</v>
      </c>
      <c r="J989">
        <v>3.4790000000000001E-2</v>
      </c>
    </row>
    <row r="990" spans="1:10" x14ac:dyDescent="0.2">
      <c r="A990" t="s">
        <v>344</v>
      </c>
      <c r="B990" t="s">
        <v>346</v>
      </c>
      <c r="C990" t="s">
        <v>135</v>
      </c>
      <c r="D990" t="s">
        <v>887</v>
      </c>
      <c r="E990">
        <v>0.94889000000000001</v>
      </c>
      <c r="F990">
        <v>0.82620000000000005</v>
      </c>
      <c r="G990">
        <v>0.84862000000000004</v>
      </c>
      <c r="H990">
        <v>5.2080000000000001E-2</v>
      </c>
      <c r="I990">
        <v>0.87017999999999995</v>
      </c>
      <c r="J990">
        <v>4.5839999999999999E-2</v>
      </c>
    </row>
    <row r="991" spans="1:10" x14ac:dyDescent="0.2">
      <c r="A991" t="s">
        <v>344</v>
      </c>
      <c r="B991" t="s">
        <v>346</v>
      </c>
      <c r="C991" t="s">
        <v>143</v>
      </c>
      <c r="D991" t="s">
        <v>887</v>
      </c>
      <c r="E991">
        <v>0.98565999999999998</v>
      </c>
      <c r="F991">
        <v>0.92869000000000002</v>
      </c>
      <c r="G991">
        <v>0.90242</v>
      </c>
      <c r="H991">
        <v>4.2770000000000002E-2</v>
      </c>
      <c r="I991">
        <v>0.97299000000000002</v>
      </c>
      <c r="J991">
        <v>2.7150000000000001E-2</v>
      </c>
    </row>
    <row r="992" spans="1:10" x14ac:dyDescent="0.2">
      <c r="A992" t="s">
        <v>344</v>
      </c>
      <c r="B992" t="s">
        <v>346</v>
      </c>
      <c r="C992" t="s">
        <v>147</v>
      </c>
      <c r="D992" t="s">
        <v>887</v>
      </c>
      <c r="E992">
        <v>0.96652000000000005</v>
      </c>
      <c r="F992">
        <v>0.92247000000000001</v>
      </c>
      <c r="G992">
        <v>0.91242999999999996</v>
      </c>
      <c r="H992">
        <v>3.9539999999999999E-2</v>
      </c>
      <c r="I992">
        <v>0.91329000000000005</v>
      </c>
      <c r="J992">
        <v>3.771E-2</v>
      </c>
    </row>
    <row r="993" spans="1:10" x14ac:dyDescent="0.2">
      <c r="A993" t="s">
        <v>344</v>
      </c>
      <c r="B993" t="s">
        <v>346</v>
      </c>
      <c r="C993" t="s">
        <v>148</v>
      </c>
      <c r="D993" t="s">
        <v>887</v>
      </c>
      <c r="E993">
        <v>0.96457999999999999</v>
      </c>
      <c r="F993">
        <v>0.88300000000000001</v>
      </c>
      <c r="G993">
        <v>0.84862000000000004</v>
      </c>
      <c r="H993">
        <v>4.7410000000000001E-2</v>
      </c>
      <c r="I993">
        <v>0.91837000000000002</v>
      </c>
      <c r="J993">
        <v>3.687E-2</v>
      </c>
    </row>
    <row r="994" spans="1:10" x14ac:dyDescent="0.2">
      <c r="A994" t="s">
        <v>344</v>
      </c>
      <c r="B994" t="s">
        <v>346</v>
      </c>
      <c r="C994" t="s">
        <v>158</v>
      </c>
      <c r="D994" t="s">
        <v>887</v>
      </c>
      <c r="E994">
        <v>0.97541</v>
      </c>
      <c r="F994">
        <v>0.91222000000000003</v>
      </c>
      <c r="G994">
        <v>0.87522999999999995</v>
      </c>
      <c r="H994">
        <v>4.9770000000000002E-2</v>
      </c>
      <c r="I994">
        <v>0.96308000000000005</v>
      </c>
      <c r="J994">
        <v>2.7230000000000001E-2</v>
      </c>
    </row>
    <row r="995" spans="1:10" x14ac:dyDescent="0.2">
      <c r="A995" t="s">
        <v>344</v>
      </c>
      <c r="B995" t="s">
        <v>346</v>
      </c>
      <c r="C995" t="s">
        <v>159</v>
      </c>
      <c r="D995" t="s">
        <v>887</v>
      </c>
      <c r="E995">
        <v>0.96084999999999998</v>
      </c>
      <c r="F995">
        <v>0.87983</v>
      </c>
      <c r="G995">
        <v>0.85718000000000005</v>
      </c>
      <c r="H995">
        <v>4.6539999999999998E-2</v>
      </c>
      <c r="I995">
        <v>0.94294</v>
      </c>
      <c r="J995">
        <v>2.742E-2</v>
      </c>
    </row>
    <row r="996" spans="1:10" x14ac:dyDescent="0.2">
      <c r="A996" t="s">
        <v>344</v>
      </c>
      <c r="B996" t="s">
        <v>346</v>
      </c>
      <c r="C996" t="s">
        <v>110</v>
      </c>
      <c r="D996" t="s">
        <v>887</v>
      </c>
      <c r="E996">
        <v>0.96575999999999995</v>
      </c>
      <c r="F996">
        <v>0.84433000000000002</v>
      </c>
      <c r="G996">
        <v>0.86189000000000004</v>
      </c>
      <c r="H996">
        <v>4.3729999999999998E-2</v>
      </c>
      <c r="I996">
        <v>0.88129999999999997</v>
      </c>
      <c r="J996">
        <v>4.6820000000000001E-2</v>
      </c>
    </row>
    <row r="997" spans="1:10" x14ac:dyDescent="0.2">
      <c r="A997" t="s">
        <v>344</v>
      </c>
      <c r="B997" t="s">
        <v>346</v>
      </c>
      <c r="C997" t="s">
        <v>112</v>
      </c>
      <c r="D997" t="s">
        <v>887</v>
      </c>
      <c r="E997">
        <v>0.96535000000000004</v>
      </c>
      <c r="F997">
        <v>0.89088999999999996</v>
      </c>
      <c r="G997">
        <v>0.91315999999999997</v>
      </c>
      <c r="H997">
        <v>3.9559999999999998E-2</v>
      </c>
      <c r="I997">
        <v>0.88866000000000001</v>
      </c>
      <c r="J997">
        <v>4.3560000000000001E-2</v>
      </c>
    </row>
    <row r="998" spans="1:10" x14ac:dyDescent="0.2">
      <c r="A998" t="s">
        <v>344</v>
      </c>
      <c r="B998" t="s">
        <v>346</v>
      </c>
      <c r="C998" t="s">
        <v>114</v>
      </c>
      <c r="D998" t="s">
        <v>887</v>
      </c>
      <c r="E998">
        <v>0.94518999999999997</v>
      </c>
      <c r="F998">
        <v>0.82077999999999995</v>
      </c>
      <c r="G998">
        <v>0.85828000000000004</v>
      </c>
      <c r="H998">
        <v>4.9930000000000002E-2</v>
      </c>
      <c r="I998">
        <v>0.90622000000000003</v>
      </c>
      <c r="J998">
        <v>3.8960000000000002E-2</v>
      </c>
    </row>
    <row r="999" spans="1:10" x14ac:dyDescent="0.2">
      <c r="A999" t="s">
        <v>344</v>
      </c>
      <c r="B999" t="s">
        <v>346</v>
      </c>
      <c r="C999" t="s">
        <v>117</v>
      </c>
      <c r="D999" t="s">
        <v>887</v>
      </c>
      <c r="E999">
        <v>0.93432999999999999</v>
      </c>
      <c r="F999">
        <v>0.84938999999999998</v>
      </c>
      <c r="G999">
        <v>0.91532000000000002</v>
      </c>
      <c r="H999">
        <v>3.8629999999999998E-2</v>
      </c>
      <c r="I999">
        <v>0.92413000000000001</v>
      </c>
      <c r="J999">
        <v>3.5999999999999997E-2</v>
      </c>
    </row>
    <row r="1000" spans="1:10" x14ac:dyDescent="0.2">
      <c r="A1000" t="s">
        <v>344</v>
      </c>
      <c r="B1000" t="s">
        <v>346</v>
      </c>
      <c r="C1000" t="s">
        <v>119</v>
      </c>
      <c r="D1000" t="s">
        <v>887</v>
      </c>
      <c r="E1000">
        <v>0.92393000000000003</v>
      </c>
      <c r="F1000">
        <v>0.84013000000000004</v>
      </c>
      <c r="G1000">
        <v>0.85506000000000004</v>
      </c>
      <c r="H1000">
        <v>4.5659999999999999E-2</v>
      </c>
      <c r="I1000">
        <v>0.94493000000000005</v>
      </c>
      <c r="J1000">
        <v>2.3980000000000001E-2</v>
      </c>
    </row>
    <row r="1001" spans="1:10" x14ac:dyDescent="0.2">
      <c r="A1001" t="s">
        <v>344</v>
      </c>
      <c r="B1001" t="s">
        <v>346</v>
      </c>
      <c r="C1001" t="s">
        <v>126</v>
      </c>
      <c r="D1001" t="s">
        <v>887</v>
      </c>
      <c r="E1001">
        <v>0.97065000000000001</v>
      </c>
      <c r="F1001">
        <v>0.87848999999999999</v>
      </c>
      <c r="G1001">
        <v>0.86316999999999999</v>
      </c>
      <c r="H1001">
        <v>4.4830000000000002E-2</v>
      </c>
      <c r="I1001">
        <v>0.89498</v>
      </c>
      <c r="J1001">
        <v>4.99E-2</v>
      </c>
    </row>
    <row r="1002" spans="1:10" x14ac:dyDescent="0.2">
      <c r="A1002" t="s">
        <v>344</v>
      </c>
      <c r="B1002" t="s">
        <v>346</v>
      </c>
      <c r="C1002" t="s">
        <v>139</v>
      </c>
      <c r="D1002" t="s">
        <v>887</v>
      </c>
      <c r="E1002">
        <v>0.94625999999999999</v>
      </c>
      <c r="F1002">
        <v>0.92440999999999995</v>
      </c>
      <c r="G1002">
        <v>0.93264000000000002</v>
      </c>
      <c r="H1002">
        <v>3.5549999999999998E-2</v>
      </c>
      <c r="I1002">
        <v>0.88973999999999998</v>
      </c>
      <c r="J1002">
        <v>4.0419999999999998E-2</v>
      </c>
    </row>
    <row r="1003" spans="1:10" x14ac:dyDescent="0.2">
      <c r="A1003" t="s">
        <v>344</v>
      </c>
      <c r="B1003" t="s">
        <v>346</v>
      </c>
      <c r="C1003" t="s">
        <v>142</v>
      </c>
      <c r="D1003" t="s">
        <v>887</v>
      </c>
      <c r="E1003">
        <v>0.99280000000000002</v>
      </c>
      <c r="F1003">
        <v>0.96255000000000002</v>
      </c>
      <c r="G1003">
        <v>0.94235999999999998</v>
      </c>
      <c r="H1003">
        <v>3.6970000000000003E-2</v>
      </c>
      <c r="I1003">
        <v>0.95257000000000003</v>
      </c>
      <c r="J1003">
        <v>3.5790000000000002E-2</v>
      </c>
    </row>
    <row r="1004" spans="1:10" x14ac:dyDescent="0.2">
      <c r="A1004" t="s">
        <v>344</v>
      </c>
      <c r="B1004" t="s">
        <v>346</v>
      </c>
      <c r="C1004" t="s">
        <v>145</v>
      </c>
      <c r="D1004" t="s">
        <v>887</v>
      </c>
      <c r="E1004">
        <v>0.92906999999999995</v>
      </c>
      <c r="F1004">
        <v>0.80015999999999998</v>
      </c>
      <c r="G1004">
        <v>0.83633000000000002</v>
      </c>
      <c r="H1004">
        <v>4.9849999999999998E-2</v>
      </c>
      <c r="I1004">
        <v>0.94543999999999995</v>
      </c>
      <c r="J1004">
        <v>3.637E-2</v>
      </c>
    </row>
    <row r="1005" spans="1:10" x14ac:dyDescent="0.2">
      <c r="A1005" t="s">
        <v>344</v>
      </c>
      <c r="B1005" t="s">
        <v>346</v>
      </c>
      <c r="C1005" t="s">
        <v>78</v>
      </c>
      <c r="D1005" t="s">
        <v>887</v>
      </c>
      <c r="E1005">
        <v>0.96299999999999997</v>
      </c>
      <c r="F1005">
        <v>0.90571999999999997</v>
      </c>
      <c r="G1005">
        <v>0.8982</v>
      </c>
      <c r="H1005">
        <v>4.2799999999999998E-2</v>
      </c>
      <c r="I1005">
        <v>0.87258000000000002</v>
      </c>
      <c r="J1005">
        <v>4.1640000000000003E-2</v>
      </c>
    </row>
    <row r="1006" spans="1:10" x14ac:dyDescent="0.2">
      <c r="A1006" t="s">
        <v>344</v>
      </c>
      <c r="B1006" t="s">
        <v>346</v>
      </c>
      <c r="C1006" t="s">
        <v>157</v>
      </c>
      <c r="D1006" t="s">
        <v>887</v>
      </c>
      <c r="E1006">
        <v>0.97382999999999997</v>
      </c>
      <c r="F1006">
        <v>0.90944999999999998</v>
      </c>
      <c r="G1006">
        <v>0.95074999999999998</v>
      </c>
      <c r="H1006">
        <v>3.0099999999999998E-2</v>
      </c>
      <c r="I1006">
        <v>0.94867000000000001</v>
      </c>
      <c r="J1006">
        <v>3.2590000000000001E-2</v>
      </c>
    </row>
    <row r="1007" spans="1:10" x14ac:dyDescent="0.2">
      <c r="A1007" t="s">
        <v>344</v>
      </c>
      <c r="B1007" t="s">
        <v>346</v>
      </c>
      <c r="D1007" t="s">
        <v>887</v>
      </c>
      <c r="E1007">
        <v>0.95687</v>
      </c>
      <c r="F1007">
        <v>0.87336999999999998</v>
      </c>
      <c r="G1007">
        <v>0.88599000000000006</v>
      </c>
      <c r="H1007">
        <v>1.244E-2</v>
      </c>
      <c r="I1007">
        <v>0.88653000000000004</v>
      </c>
      <c r="J1007">
        <v>2.1739999999999999E-2</v>
      </c>
    </row>
    <row r="1008" spans="1:10" x14ac:dyDescent="0.2">
      <c r="A1008" t="s">
        <v>344</v>
      </c>
      <c r="B1008" t="s">
        <v>347</v>
      </c>
      <c r="C1008" t="s">
        <v>338</v>
      </c>
      <c r="D1008" t="s">
        <v>887</v>
      </c>
      <c r="F1008">
        <v>0.91756000000000004</v>
      </c>
      <c r="G1008">
        <v>0.93225000000000002</v>
      </c>
      <c r="H1008">
        <v>2.3890000000000002E-2</v>
      </c>
      <c r="I1008">
        <v>0.93874999999999997</v>
      </c>
      <c r="J1008">
        <v>2.6370000000000001E-2</v>
      </c>
    </row>
    <row r="1009" spans="1:10" x14ac:dyDescent="0.2">
      <c r="A1009" t="s">
        <v>344</v>
      </c>
      <c r="B1009" t="s">
        <v>347</v>
      </c>
      <c r="C1009" t="s">
        <v>86</v>
      </c>
      <c r="D1009" t="s">
        <v>887</v>
      </c>
      <c r="F1009">
        <v>0.85504999999999998</v>
      </c>
      <c r="G1009">
        <v>0.88095999999999997</v>
      </c>
      <c r="H1009">
        <v>5.731E-2</v>
      </c>
      <c r="I1009">
        <v>0.91044000000000003</v>
      </c>
      <c r="J1009">
        <v>5.3710000000000001E-2</v>
      </c>
    </row>
    <row r="1010" spans="1:10" x14ac:dyDescent="0.2">
      <c r="A1010" t="s">
        <v>344</v>
      </c>
      <c r="B1010" t="s">
        <v>347</v>
      </c>
      <c r="C1010" t="s">
        <v>134</v>
      </c>
      <c r="D1010" t="s">
        <v>887</v>
      </c>
      <c r="F1010">
        <v>0.92996999999999996</v>
      </c>
      <c r="G1010">
        <v>0.97087999999999997</v>
      </c>
      <c r="H1010">
        <v>2.9590000000000002E-2</v>
      </c>
      <c r="I1010">
        <v>0.96023000000000003</v>
      </c>
      <c r="J1010">
        <v>3.2779999999999997E-2</v>
      </c>
    </row>
    <row r="1011" spans="1:10" x14ac:dyDescent="0.2">
      <c r="A1011" t="s">
        <v>344</v>
      </c>
      <c r="B1011" t="s">
        <v>347</v>
      </c>
      <c r="C1011" t="s">
        <v>130</v>
      </c>
      <c r="D1011" t="s">
        <v>887</v>
      </c>
      <c r="F1011">
        <v>0.94638</v>
      </c>
      <c r="G1011">
        <v>0.92630000000000001</v>
      </c>
      <c r="H1011">
        <v>4.2410000000000003E-2</v>
      </c>
      <c r="I1011">
        <v>0.95555999999999996</v>
      </c>
      <c r="J1011">
        <v>3.9629999999999999E-2</v>
      </c>
    </row>
    <row r="1012" spans="1:10" x14ac:dyDescent="0.2">
      <c r="A1012" t="s">
        <v>345</v>
      </c>
      <c r="B1012" t="s">
        <v>338</v>
      </c>
      <c r="C1012" t="s">
        <v>112</v>
      </c>
      <c r="D1012" t="s">
        <v>888</v>
      </c>
      <c r="E1012">
        <v>2381</v>
      </c>
      <c r="F1012">
        <v>2077</v>
      </c>
      <c r="G1012">
        <v>304</v>
      </c>
    </row>
    <row r="1013" spans="1:10" x14ac:dyDescent="0.2">
      <c r="A1013" t="s">
        <v>345</v>
      </c>
      <c r="B1013" t="s">
        <v>338</v>
      </c>
      <c r="C1013" t="s">
        <v>131</v>
      </c>
      <c r="D1013" t="s">
        <v>888</v>
      </c>
      <c r="E1013">
        <v>1159</v>
      </c>
      <c r="F1013">
        <v>1448</v>
      </c>
      <c r="G1013">
        <v>-289</v>
      </c>
    </row>
    <row r="1014" spans="1:10" x14ac:dyDescent="0.2">
      <c r="A1014" t="s">
        <v>345</v>
      </c>
      <c r="B1014" t="s">
        <v>338</v>
      </c>
      <c r="C1014" t="s">
        <v>146</v>
      </c>
      <c r="D1014" t="s">
        <v>888</v>
      </c>
      <c r="E1014">
        <v>5861</v>
      </c>
      <c r="F1014">
        <v>6165</v>
      </c>
      <c r="G1014">
        <v>-304</v>
      </c>
    </row>
    <row r="1015" spans="1:10" x14ac:dyDescent="0.2">
      <c r="A1015" t="s">
        <v>345</v>
      </c>
      <c r="B1015" t="s">
        <v>338</v>
      </c>
      <c r="C1015" t="s">
        <v>338</v>
      </c>
      <c r="D1015" t="s">
        <v>888</v>
      </c>
      <c r="E1015">
        <v>9401</v>
      </c>
      <c r="F1015">
        <v>9690</v>
      </c>
      <c r="G1015">
        <v>-289</v>
      </c>
    </row>
    <row r="1016" spans="1:10" x14ac:dyDescent="0.2">
      <c r="A1016" t="s">
        <v>345</v>
      </c>
      <c r="B1016" t="s">
        <v>339</v>
      </c>
      <c r="C1016" t="s">
        <v>112</v>
      </c>
      <c r="D1016" t="s">
        <v>888</v>
      </c>
      <c r="E1016">
        <v>19256</v>
      </c>
      <c r="F1016">
        <v>18105</v>
      </c>
      <c r="G1016">
        <v>1151</v>
      </c>
    </row>
    <row r="1017" spans="1:10" x14ac:dyDescent="0.2">
      <c r="A1017" t="s">
        <v>345</v>
      </c>
      <c r="B1017" t="s">
        <v>339</v>
      </c>
      <c r="C1017" t="s">
        <v>118</v>
      </c>
      <c r="D1017" t="s">
        <v>888</v>
      </c>
      <c r="E1017">
        <v>2</v>
      </c>
      <c r="F1017">
        <v>2</v>
      </c>
      <c r="G1017">
        <v>0</v>
      </c>
    </row>
    <row r="1018" spans="1:10" x14ac:dyDescent="0.2">
      <c r="A1018" t="s">
        <v>345</v>
      </c>
      <c r="B1018" t="s">
        <v>339</v>
      </c>
      <c r="C1018" t="s">
        <v>131</v>
      </c>
      <c r="D1018" t="s">
        <v>888</v>
      </c>
      <c r="E1018">
        <v>23330</v>
      </c>
      <c r="F1018">
        <v>24057</v>
      </c>
      <c r="G1018">
        <v>-727</v>
      </c>
    </row>
    <row r="1019" spans="1:10" x14ac:dyDescent="0.2">
      <c r="A1019" t="s">
        <v>345</v>
      </c>
      <c r="B1019" t="s">
        <v>339</v>
      </c>
      <c r="C1019" t="s">
        <v>146</v>
      </c>
      <c r="D1019" t="s">
        <v>888</v>
      </c>
      <c r="E1019">
        <v>63121</v>
      </c>
      <c r="F1019">
        <v>59932</v>
      </c>
      <c r="G1019">
        <v>3189</v>
      </c>
    </row>
    <row r="1020" spans="1:10" x14ac:dyDescent="0.2">
      <c r="A1020" t="s">
        <v>345</v>
      </c>
      <c r="B1020" t="s">
        <v>339</v>
      </c>
      <c r="C1020" t="s">
        <v>338</v>
      </c>
      <c r="D1020" t="s">
        <v>888</v>
      </c>
      <c r="E1020">
        <v>105709</v>
      </c>
      <c r="F1020">
        <v>102096</v>
      </c>
      <c r="G1020">
        <v>3613</v>
      </c>
    </row>
    <row r="1021" spans="1:10" x14ac:dyDescent="0.2">
      <c r="A1021" t="s">
        <v>338</v>
      </c>
      <c r="B1021" t="s">
        <v>649</v>
      </c>
      <c r="C1021" t="s">
        <v>384</v>
      </c>
      <c r="D1021" t="s">
        <v>384</v>
      </c>
      <c r="E1021">
        <v>24958</v>
      </c>
      <c r="F1021">
        <v>1469</v>
      </c>
      <c r="G1021">
        <v>23.19</v>
      </c>
    </row>
    <row r="1022" spans="1:10" x14ac:dyDescent="0.2">
      <c r="A1022" t="s">
        <v>338</v>
      </c>
      <c r="B1022" t="s">
        <v>649</v>
      </c>
      <c r="C1022" t="s">
        <v>650</v>
      </c>
      <c r="D1022" t="s">
        <v>384</v>
      </c>
      <c r="E1022">
        <v>100056</v>
      </c>
      <c r="F1022">
        <v>16197</v>
      </c>
      <c r="G1022">
        <v>74.62</v>
      </c>
    </row>
    <row r="1023" spans="1:10" x14ac:dyDescent="0.2">
      <c r="A1023" t="s">
        <v>338</v>
      </c>
      <c r="B1023" t="s">
        <v>649</v>
      </c>
      <c r="C1023" t="s">
        <v>109</v>
      </c>
      <c r="D1023" t="s">
        <v>384</v>
      </c>
      <c r="E1023">
        <v>144</v>
      </c>
      <c r="F1023">
        <v>40</v>
      </c>
      <c r="G1023">
        <v>214.85</v>
      </c>
    </row>
    <row r="1024" spans="1:10" x14ac:dyDescent="0.2">
      <c r="A1024" t="s">
        <v>338</v>
      </c>
      <c r="B1024" t="s">
        <v>649</v>
      </c>
      <c r="C1024" t="s">
        <v>110</v>
      </c>
      <c r="D1024" t="s">
        <v>384</v>
      </c>
      <c r="E1024">
        <v>1011</v>
      </c>
      <c r="F1024">
        <v>121</v>
      </c>
      <c r="G1024">
        <v>76.69</v>
      </c>
    </row>
    <row r="1025" spans="1:7" x14ac:dyDescent="0.2">
      <c r="A1025" t="s">
        <v>338</v>
      </c>
      <c r="B1025" t="s">
        <v>649</v>
      </c>
      <c r="C1025" t="s">
        <v>111</v>
      </c>
      <c r="D1025" t="s">
        <v>384</v>
      </c>
      <c r="E1025">
        <v>427</v>
      </c>
      <c r="F1025">
        <v>95</v>
      </c>
      <c r="G1025">
        <v>108.58</v>
      </c>
    </row>
    <row r="1026" spans="1:7" x14ac:dyDescent="0.2">
      <c r="A1026" t="s">
        <v>338</v>
      </c>
      <c r="B1026" t="s">
        <v>649</v>
      </c>
      <c r="C1026" t="s">
        <v>112</v>
      </c>
      <c r="D1026" t="s">
        <v>384</v>
      </c>
      <c r="E1026">
        <v>346</v>
      </c>
      <c r="F1026">
        <v>72</v>
      </c>
      <c r="G1026">
        <v>95.16</v>
      </c>
    </row>
    <row r="1027" spans="1:7" x14ac:dyDescent="0.2">
      <c r="A1027" t="s">
        <v>338</v>
      </c>
      <c r="B1027" t="s">
        <v>649</v>
      </c>
      <c r="C1027" t="s">
        <v>113</v>
      </c>
      <c r="D1027" t="s">
        <v>384</v>
      </c>
      <c r="E1027">
        <v>130</v>
      </c>
      <c r="F1027">
        <v>35</v>
      </c>
      <c r="G1027">
        <v>127.95</v>
      </c>
    </row>
    <row r="1028" spans="1:7" x14ac:dyDescent="0.2">
      <c r="A1028" t="s">
        <v>338</v>
      </c>
      <c r="B1028" t="s">
        <v>649</v>
      </c>
      <c r="C1028" t="s">
        <v>114</v>
      </c>
      <c r="D1028" t="s">
        <v>384</v>
      </c>
      <c r="E1028">
        <v>184</v>
      </c>
      <c r="F1028">
        <v>34</v>
      </c>
      <c r="G1028">
        <v>80.760000000000005</v>
      </c>
    </row>
    <row r="1029" spans="1:7" x14ac:dyDescent="0.2">
      <c r="A1029" t="s">
        <v>338</v>
      </c>
      <c r="B1029" t="s">
        <v>649</v>
      </c>
      <c r="C1029" t="s">
        <v>86</v>
      </c>
      <c r="D1029" t="s">
        <v>384</v>
      </c>
      <c r="E1029">
        <v>8182</v>
      </c>
      <c r="F1029">
        <v>2265</v>
      </c>
      <c r="G1029">
        <v>99.94</v>
      </c>
    </row>
    <row r="1030" spans="1:7" x14ac:dyDescent="0.2">
      <c r="A1030" t="s">
        <v>338</v>
      </c>
      <c r="B1030" t="s">
        <v>649</v>
      </c>
      <c r="C1030" t="s">
        <v>115</v>
      </c>
      <c r="D1030" t="s">
        <v>384</v>
      </c>
      <c r="E1030">
        <v>747</v>
      </c>
      <c r="F1030">
        <v>148</v>
      </c>
      <c r="G1030">
        <v>111.61</v>
      </c>
    </row>
    <row r="1031" spans="1:7" x14ac:dyDescent="0.2">
      <c r="A1031" t="s">
        <v>338</v>
      </c>
      <c r="B1031" t="s">
        <v>649</v>
      </c>
      <c r="C1031" t="s">
        <v>116</v>
      </c>
      <c r="D1031" t="s">
        <v>384</v>
      </c>
      <c r="E1031">
        <v>431</v>
      </c>
      <c r="F1031">
        <v>115</v>
      </c>
      <c r="G1031">
        <v>188.42</v>
      </c>
    </row>
    <row r="1032" spans="1:7" x14ac:dyDescent="0.2">
      <c r="A1032" t="s">
        <v>338</v>
      </c>
      <c r="B1032" t="s">
        <v>649</v>
      </c>
      <c r="C1032" t="s">
        <v>89</v>
      </c>
      <c r="D1032" t="s">
        <v>384</v>
      </c>
      <c r="E1032">
        <v>1886</v>
      </c>
      <c r="F1032">
        <v>262</v>
      </c>
      <c r="G1032">
        <v>74.819999999999993</v>
      </c>
    </row>
    <row r="1033" spans="1:7" x14ac:dyDescent="0.2">
      <c r="A1033" t="s">
        <v>338</v>
      </c>
      <c r="B1033" t="s">
        <v>649</v>
      </c>
      <c r="C1033" t="s">
        <v>117</v>
      </c>
      <c r="D1033" t="s">
        <v>384</v>
      </c>
      <c r="E1033">
        <v>357</v>
      </c>
      <c r="F1033">
        <v>47</v>
      </c>
      <c r="G1033">
        <v>75.83</v>
      </c>
    </row>
    <row r="1034" spans="1:7" x14ac:dyDescent="0.2">
      <c r="A1034" t="s">
        <v>338</v>
      </c>
      <c r="B1034" t="s">
        <v>649</v>
      </c>
      <c r="C1034" t="s">
        <v>118</v>
      </c>
      <c r="D1034" t="s">
        <v>384</v>
      </c>
      <c r="E1034">
        <v>1848</v>
      </c>
      <c r="F1034">
        <v>290</v>
      </c>
      <c r="G1034">
        <v>68.790000000000006</v>
      </c>
    </row>
    <row r="1035" spans="1:7" x14ac:dyDescent="0.2">
      <c r="A1035" t="s">
        <v>338</v>
      </c>
      <c r="B1035" t="s">
        <v>649</v>
      </c>
      <c r="C1035" t="s">
        <v>119</v>
      </c>
      <c r="D1035" t="s">
        <v>384</v>
      </c>
      <c r="E1035">
        <v>2600</v>
      </c>
      <c r="F1035">
        <v>348</v>
      </c>
      <c r="G1035">
        <v>70.290000000000006</v>
      </c>
    </row>
    <row r="1036" spans="1:7" x14ac:dyDescent="0.2">
      <c r="A1036" t="s">
        <v>338</v>
      </c>
      <c r="B1036" t="s">
        <v>649</v>
      </c>
      <c r="C1036" t="s">
        <v>120</v>
      </c>
      <c r="D1036" t="s">
        <v>384</v>
      </c>
      <c r="E1036">
        <v>2427</v>
      </c>
      <c r="F1036">
        <v>309</v>
      </c>
      <c r="G1036">
        <v>71.75</v>
      </c>
    </row>
    <row r="1037" spans="1:7" x14ac:dyDescent="0.2">
      <c r="A1037" t="s">
        <v>338</v>
      </c>
      <c r="B1037" t="s">
        <v>649</v>
      </c>
      <c r="C1037" t="s">
        <v>121</v>
      </c>
      <c r="D1037" t="s">
        <v>384</v>
      </c>
      <c r="E1037">
        <v>2707</v>
      </c>
      <c r="F1037">
        <v>418</v>
      </c>
      <c r="G1037">
        <v>83.28</v>
      </c>
    </row>
    <row r="1038" spans="1:7" x14ac:dyDescent="0.2">
      <c r="A1038" t="s">
        <v>338</v>
      </c>
      <c r="B1038" t="s">
        <v>649</v>
      </c>
      <c r="C1038" t="s">
        <v>80</v>
      </c>
      <c r="D1038" t="s">
        <v>384</v>
      </c>
      <c r="E1038">
        <v>1867</v>
      </c>
      <c r="F1038">
        <v>279</v>
      </c>
      <c r="G1038">
        <v>82.59</v>
      </c>
    </row>
    <row r="1039" spans="1:7" x14ac:dyDescent="0.2">
      <c r="A1039" t="s">
        <v>338</v>
      </c>
      <c r="B1039" t="s">
        <v>649</v>
      </c>
      <c r="C1039" t="s">
        <v>122</v>
      </c>
      <c r="D1039" t="s">
        <v>384</v>
      </c>
      <c r="E1039">
        <v>460</v>
      </c>
      <c r="F1039">
        <v>85</v>
      </c>
      <c r="G1039">
        <v>104.59</v>
      </c>
    </row>
    <row r="1040" spans="1:7" x14ac:dyDescent="0.2">
      <c r="A1040" t="s">
        <v>338</v>
      </c>
      <c r="B1040" t="s">
        <v>649</v>
      </c>
      <c r="C1040" t="s">
        <v>123</v>
      </c>
      <c r="D1040" t="s">
        <v>384</v>
      </c>
      <c r="E1040">
        <v>1163</v>
      </c>
      <c r="F1040">
        <v>199</v>
      </c>
      <c r="G1040">
        <v>106.13</v>
      </c>
    </row>
    <row r="1041" spans="1:7" x14ac:dyDescent="0.2">
      <c r="A1041" t="s">
        <v>338</v>
      </c>
      <c r="B1041" t="s">
        <v>649</v>
      </c>
      <c r="C1041" t="s">
        <v>124</v>
      </c>
      <c r="D1041" t="s">
        <v>384</v>
      </c>
      <c r="E1041">
        <v>777</v>
      </c>
      <c r="F1041">
        <v>99</v>
      </c>
      <c r="G1041">
        <v>72.3</v>
      </c>
    </row>
    <row r="1042" spans="1:7" x14ac:dyDescent="0.2">
      <c r="A1042" t="s">
        <v>338</v>
      </c>
      <c r="B1042" t="s">
        <v>649</v>
      </c>
      <c r="C1042" t="s">
        <v>125</v>
      </c>
      <c r="D1042" t="s">
        <v>384</v>
      </c>
      <c r="E1042">
        <v>1761</v>
      </c>
      <c r="F1042">
        <v>267</v>
      </c>
      <c r="G1042">
        <v>95.8</v>
      </c>
    </row>
    <row r="1043" spans="1:7" x14ac:dyDescent="0.2">
      <c r="A1043" t="s">
        <v>338</v>
      </c>
      <c r="B1043" t="s">
        <v>649</v>
      </c>
      <c r="C1043" t="s">
        <v>126</v>
      </c>
      <c r="D1043" t="s">
        <v>384</v>
      </c>
      <c r="E1043">
        <v>2352</v>
      </c>
      <c r="F1043">
        <v>981</v>
      </c>
      <c r="G1043">
        <v>242.86</v>
      </c>
    </row>
    <row r="1044" spans="1:7" x14ac:dyDescent="0.2">
      <c r="A1044" t="s">
        <v>338</v>
      </c>
      <c r="B1044" t="s">
        <v>649</v>
      </c>
      <c r="C1044" t="s">
        <v>127</v>
      </c>
      <c r="D1044" t="s">
        <v>384</v>
      </c>
      <c r="E1044">
        <v>901</v>
      </c>
      <c r="F1044">
        <v>284</v>
      </c>
      <c r="G1044">
        <v>140.66999999999999</v>
      </c>
    </row>
    <row r="1045" spans="1:7" x14ac:dyDescent="0.2">
      <c r="A1045" t="s">
        <v>338</v>
      </c>
      <c r="B1045" t="s">
        <v>649</v>
      </c>
      <c r="C1045" t="s">
        <v>128</v>
      </c>
      <c r="D1045" t="s">
        <v>384</v>
      </c>
      <c r="E1045">
        <v>589</v>
      </c>
      <c r="F1045">
        <v>98</v>
      </c>
      <c r="G1045">
        <v>91.61</v>
      </c>
    </row>
    <row r="1046" spans="1:7" x14ac:dyDescent="0.2">
      <c r="A1046" t="s">
        <v>338</v>
      </c>
      <c r="B1046" t="s">
        <v>649</v>
      </c>
      <c r="C1046" t="s">
        <v>129</v>
      </c>
      <c r="D1046" t="s">
        <v>384</v>
      </c>
      <c r="E1046">
        <v>2004</v>
      </c>
      <c r="F1046">
        <v>238</v>
      </c>
      <c r="G1046">
        <v>77.64</v>
      </c>
    </row>
    <row r="1047" spans="1:7" x14ac:dyDescent="0.2">
      <c r="A1047" t="s">
        <v>338</v>
      </c>
      <c r="B1047" t="s">
        <v>649</v>
      </c>
      <c r="C1047" t="s">
        <v>130</v>
      </c>
      <c r="D1047" t="s">
        <v>384</v>
      </c>
      <c r="E1047">
        <v>8009</v>
      </c>
      <c r="F1047">
        <v>2188</v>
      </c>
      <c r="G1047">
        <v>97.3</v>
      </c>
    </row>
    <row r="1048" spans="1:7" x14ac:dyDescent="0.2">
      <c r="A1048" t="s">
        <v>338</v>
      </c>
      <c r="B1048" t="s">
        <v>649</v>
      </c>
      <c r="C1048" t="s">
        <v>131</v>
      </c>
      <c r="D1048" t="s">
        <v>384</v>
      </c>
      <c r="E1048">
        <v>953</v>
      </c>
      <c r="F1048">
        <v>118</v>
      </c>
      <c r="G1048">
        <v>68.09</v>
      </c>
    </row>
    <row r="1049" spans="1:7" x14ac:dyDescent="0.2">
      <c r="A1049" t="s">
        <v>338</v>
      </c>
      <c r="B1049" t="s">
        <v>649</v>
      </c>
      <c r="C1049" t="s">
        <v>132</v>
      </c>
      <c r="D1049" t="s">
        <v>384</v>
      </c>
      <c r="E1049">
        <v>142</v>
      </c>
      <c r="F1049">
        <v>29</v>
      </c>
      <c r="G1049">
        <v>95.83</v>
      </c>
    </row>
    <row r="1050" spans="1:7" x14ac:dyDescent="0.2">
      <c r="A1050" t="s">
        <v>338</v>
      </c>
      <c r="B1050" t="s">
        <v>649</v>
      </c>
      <c r="C1050" t="s">
        <v>133</v>
      </c>
      <c r="D1050" t="s">
        <v>384</v>
      </c>
      <c r="E1050">
        <v>1366</v>
      </c>
      <c r="F1050">
        <v>345</v>
      </c>
      <c r="G1050">
        <v>104.91</v>
      </c>
    </row>
    <row r="1051" spans="1:7" x14ac:dyDescent="0.2">
      <c r="A1051" t="s">
        <v>338</v>
      </c>
      <c r="B1051" t="s">
        <v>649</v>
      </c>
      <c r="C1051" t="s">
        <v>134</v>
      </c>
      <c r="D1051" t="s">
        <v>384</v>
      </c>
      <c r="E1051">
        <v>8327</v>
      </c>
      <c r="F1051">
        <v>1764</v>
      </c>
      <c r="G1051">
        <v>88.79</v>
      </c>
    </row>
    <row r="1052" spans="1:7" x14ac:dyDescent="0.2">
      <c r="A1052" t="s">
        <v>338</v>
      </c>
      <c r="B1052" t="s">
        <v>649</v>
      </c>
      <c r="C1052" t="s">
        <v>135</v>
      </c>
      <c r="D1052" t="s">
        <v>384</v>
      </c>
      <c r="E1052">
        <v>493</v>
      </c>
      <c r="F1052">
        <v>68</v>
      </c>
      <c r="G1052">
        <v>73.14</v>
      </c>
    </row>
    <row r="1053" spans="1:7" x14ac:dyDescent="0.2">
      <c r="A1053" t="s">
        <v>338</v>
      </c>
      <c r="B1053" t="s">
        <v>649</v>
      </c>
      <c r="C1053" t="s">
        <v>136</v>
      </c>
      <c r="D1053" t="s">
        <v>384</v>
      </c>
      <c r="E1053">
        <v>311</v>
      </c>
      <c r="F1053">
        <v>50</v>
      </c>
      <c r="G1053">
        <v>70.62</v>
      </c>
    </row>
    <row r="1054" spans="1:7" x14ac:dyDescent="0.2">
      <c r="A1054" t="s">
        <v>338</v>
      </c>
      <c r="B1054" t="s">
        <v>649</v>
      </c>
      <c r="C1054" t="s">
        <v>137</v>
      </c>
      <c r="D1054" t="s">
        <v>384</v>
      </c>
      <c r="E1054">
        <v>2489</v>
      </c>
      <c r="F1054">
        <v>431</v>
      </c>
      <c r="G1054">
        <v>84.45</v>
      </c>
    </row>
    <row r="1055" spans="1:7" x14ac:dyDescent="0.2">
      <c r="A1055" t="s">
        <v>338</v>
      </c>
      <c r="B1055" t="s">
        <v>649</v>
      </c>
      <c r="C1055" t="s">
        <v>138</v>
      </c>
      <c r="D1055" t="s">
        <v>384</v>
      </c>
      <c r="E1055">
        <v>723</v>
      </c>
      <c r="F1055">
        <v>108</v>
      </c>
      <c r="G1055">
        <v>77.55</v>
      </c>
    </row>
    <row r="1056" spans="1:7" x14ac:dyDescent="0.2">
      <c r="A1056" t="s">
        <v>338</v>
      </c>
      <c r="B1056" t="s">
        <v>649</v>
      </c>
      <c r="C1056" t="s">
        <v>139</v>
      </c>
      <c r="D1056" t="s">
        <v>384</v>
      </c>
      <c r="E1056">
        <v>605</v>
      </c>
      <c r="F1056">
        <v>116</v>
      </c>
      <c r="G1056">
        <v>90.55</v>
      </c>
    </row>
    <row r="1057" spans="1:7" x14ac:dyDescent="0.2">
      <c r="A1057" t="s">
        <v>338</v>
      </c>
      <c r="B1057" t="s">
        <v>649</v>
      </c>
      <c r="C1057" t="s">
        <v>140</v>
      </c>
      <c r="D1057" t="s">
        <v>384</v>
      </c>
      <c r="E1057">
        <v>403</v>
      </c>
      <c r="F1057">
        <v>83</v>
      </c>
      <c r="G1057">
        <v>96.74</v>
      </c>
    </row>
    <row r="1058" spans="1:7" x14ac:dyDescent="0.2">
      <c r="A1058" t="s">
        <v>338</v>
      </c>
      <c r="B1058" t="s">
        <v>649</v>
      </c>
      <c r="C1058" t="s">
        <v>141</v>
      </c>
      <c r="D1058" t="s">
        <v>384</v>
      </c>
      <c r="E1058">
        <v>1615</v>
      </c>
      <c r="F1058">
        <v>222</v>
      </c>
      <c r="G1058">
        <v>69.06</v>
      </c>
    </row>
    <row r="1059" spans="1:7" x14ac:dyDescent="0.2">
      <c r="A1059" t="s">
        <v>338</v>
      </c>
      <c r="B1059" t="s">
        <v>649</v>
      </c>
      <c r="C1059" t="s">
        <v>142</v>
      </c>
      <c r="D1059" t="s">
        <v>384</v>
      </c>
      <c r="E1059">
        <v>184</v>
      </c>
      <c r="F1059">
        <v>43</v>
      </c>
      <c r="G1059">
        <v>103.78</v>
      </c>
    </row>
    <row r="1060" spans="1:7" x14ac:dyDescent="0.2">
      <c r="A1060" t="s">
        <v>338</v>
      </c>
      <c r="B1060" t="s">
        <v>649</v>
      </c>
      <c r="C1060" t="s">
        <v>143</v>
      </c>
      <c r="D1060" t="s">
        <v>384</v>
      </c>
      <c r="E1060">
        <v>820</v>
      </c>
      <c r="F1060">
        <v>102</v>
      </c>
      <c r="G1060">
        <v>68.23</v>
      </c>
    </row>
    <row r="1061" spans="1:7" x14ac:dyDescent="0.2">
      <c r="A1061" t="s">
        <v>338</v>
      </c>
      <c r="B1061" t="s">
        <v>649</v>
      </c>
      <c r="C1061" t="s">
        <v>144</v>
      </c>
      <c r="D1061" t="s">
        <v>384</v>
      </c>
      <c r="E1061">
        <v>2311</v>
      </c>
      <c r="F1061">
        <v>321</v>
      </c>
      <c r="G1061">
        <v>68.489999999999995</v>
      </c>
    </row>
    <row r="1062" spans="1:7" x14ac:dyDescent="0.2">
      <c r="A1062" t="s">
        <v>338</v>
      </c>
      <c r="B1062" t="s">
        <v>649</v>
      </c>
      <c r="C1062" t="s">
        <v>145</v>
      </c>
      <c r="D1062" t="s">
        <v>384</v>
      </c>
      <c r="E1062">
        <v>1352</v>
      </c>
      <c r="F1062">
        <v>162</v>
      </c>
      <c r="G1062">
        <v>71.180000000000007</v>
      </c>
    </row>
    <row r="1063" spans="1:7" x14ac:dyDescent="0.2">
      <c r="A1063" t="s">
        <v>338</v>
      </c>
      <c r="B1063" t="s">
        <v>649</v>
      </c>
      <c r="C1063" t="s">
        <v>146</v>
      </c>
      <c r="D1063" t="s">
        <v>384</v>
      </c>
      <c r="E1063">
        <v>2283</v>
      </c>
      <c r="F1063">
        <v>267</v>
      </c>
      <c r="G1063">
        <v>67.05</v>
      </c>
    </row>
    <row r="1064" spans="1:7" x14ac:dyDescent="0.2">
      <c r="A1064" t="s">
        <v>338</v>
      </c>
      <c r="B1064" t="s">
        <v>649</v>
      </c>
      <c r="C1064" t="s">
        <v>147</v>
      </c>
      <c r="D1064" t="s">
        <v>384</v>
      </c>
      <c r="E1064">
        <v>187</v>
      </c>
      <c r="F1064">
        <v>39</v>
      </c>
      <c r="G1064">
        <v>106.12</v>
      </c>
    </row>
    <row r="1065" spans="1:7" x14ac:dyDescent="0.2">
      <c r="A1065" t="s">
        <v>338</v>
      </c>
      <c r="B1065" t="s">
        <v>649</v>
      </c>
      <c r="C1065" t="s">
        <v>148</v>
      </c>
      <c r="D1065" t="s">
        <v>384</v>
      </c>
      <c r="E1065">
        <v>547</v>
      </c>
      <c r="F1065">
        <v>165</v>
      </c>
      <c r="G1065">
        <v>88.52</v>
      </c>
    </row>
    <row r="1066" spans="1:7" x14ac:dyDescent="0.2">
      <c r="A1066" t="s">
        <v>338</v>
      </c>
      <c r="B1066" t="s">
        <v>649</v>
      </c>
      <c r="C1066" t="s">
        <v>149</v>
      </c>
      <c r="D1066" t="s">
        <v>384</v>
      </c>
      <c r="E1066">
        <v>123</v>
      </c>
      <c r="F1066">
        <v>19</v>
      </c>
      <c r="G1066">
        <v>73.2</v>
      </c>
    </row>
    <row r="1067" spans="1:7" x14ac:dyDescent="0.2">
      <c r="A1067" t="s">
        <v>338</v>
      </c>
      <c r="B1067" t="s">
        <v>649</v>
      </c>
      <c r="C1067" t="s">
        <v>150</v>
      </c>
      <c r="D1067" t="s">
        <v>384</v>
      </c>
      <c r="E1067">
        <v>2089</v>
      </c>
      <c r="F1067">
        <v>285</v>
      </c>
      <c r="G1067">
        <v>76.92</v>
      </c>
    </row>
    <row r="1068" spans="1:7" x14ac:dyDescent="0.2">
      <c r="A1068" t="s">
        <v>338</v>
      </c>
      <c r="B1068" t="s">
        <v>649</v>
      </c>
      <c r="C1068" t="s">
        <v>360</v>
      </c>
      <c r="D1068" t="s">
        <v>384</v>
      </c>
      <c r="E1068">
        <v>66</v>
      </c>
      <c r="F1068">
        <v>11</v>
      </c>
      <c r="G1068">
        <v>87.59</v>
      </c>
    </row>
    <row r="1069" spans="1:7" x14ac:dyDescent="0.2">
      <c r="A1069" t="s">
        <v>338</v>
      </c>
      <c r="B1069" t="s">
        <v>649</v>
      </c>
      <c r="C1069" t="s">
        <v>151</v>
      </c>
      <c r="D1069" t="s">
        <v>384</v>
      </c>
      <c r="E1069">
        <v>147</v>
      </c>
      <c r="F1069">
        <v>29</v>
      </c>
      <c r="G1069">
        <v>99.41</v>
      </c>
    </row>
    <row r="1070" spans="1:7" x14ac:dyDescent="0.2">
      <c r="A1070" t="s">
        <v>338</v>
      </c>
      <c r="B1070" t="s">
        <v>649</v>
      </c>
      <c r="C1070" t="s">
        <v>152</v>
      </c>
      <c r="D1070" t="s">
        <v>384</v>
      </c>
      <c r="E1070">
        <v>1983</v>
      </c>
      <c r="F1070">
        <v>272</v>
      </c>
      <c r="G1070">
        <v>78.33</v>
      </c>
    </row>
    <row r="1071" spans="1:7" x14ac:dyDescent="0.2">
      <c r="A1071" t="s">
        <v>338</v>
      </c>
      <c r="B1071" t="s">
        <v>649</v>
      </c>
      <c r="C1071" t="s">
        <v>153</v>
      </c>
      <c r="D1071" t="s">
        <v>384</v>
      </c>
      <c r="E1071">
        <v>311</v>
      </c>
      <c r="F1071">
        <v>60</v>
      </c>
      <c r="G1071">
        <v>91.06</v>
      </c>
    </row>
    <row r="1072" spans="1:7" x14ac:dyDescent="0.2">
      <c r="A1072" t="s">
        <v>338</v>
      </c>
      <c r="B1072" t="s">
        <v>649</v>
      </c>
      <c r="C1072" t="s">
        <v>78</v>
      </c>
      <c r="D1072" t="s">
        <v>384</v>
      </c>
      <c r="E1072">
        <v>37</v>
      </c>
      <c r="F1072">
        <v>13</v>
      </c>
      <c r="G1072">
        <v>175.92</v>
      </c>
    </row>
    <row r="1073" spans="1:7" x14ac:dyDescent="0.2">
      <c r="A1073" t="s">
        <v>338</v>
      </c>
      <c r="B1073" t="s">
        <v>649</v>
      </c>
      <c r="C1073" t="s">
        <v>154</v>
      </c>
      <c r="D1073" t="s">
        <v>384</v>
      </c>
      <c r="E1073">
        <v>773</v>
      </c>
      <c r="F1073">
        <v>87</v>
      </c>
      <c r="G1073">
        <v>72.069999999999993</v>
      </c>
    </row>
    <row r="1074" spans="1:7" x14ac:dyDescent="0.2">
      <c r="A1074" t="s">
        <v>338</v>
      </c>
      <c r="B1074" t="s">
        <v>649</v>
      </c>
      <c r="C1074" t="s">
        <v>155</v>
      </c>
      <c r="D1074" t="s">
        <v>384</v>
      </c>
      <c r="E1074">
        <v>193</v>
      </c>
      <c r="F1074">
        <v>22</v>
      </c>
      <c r="G1074">
        <v>69.03</v>
      </c>
    </row>
    <row r="1075" spans="1:7" x14ac:dyDescent="0.2">
      <c r="A1075" t="s">
        <v>338</v>
      </c>
      <c r="B1075" t="s">
        <v>649</v>
      </c>
      <c r="C1075" t="s">
        <v>156</v>
      </c>
      <c r="D1075" t="s">
        <v>384</v>
      </c>
      <c r="E1075">
        <v>250</v>
      </c>
      <c r="F1075">
        <v>38</v>
      </c>
      <c r="G1075">
        <v>67.349999999999994</v>
      </c>
    </row>
    <row r="1076" spans="1:7" x14ac:dyDescent="0.2">
      <c r="A1076" t="s">
        <v>338</v>
      </c>
      <c r="B1076" t="s">
        <v>649</v>
      </c>
      <c r="C1076" t="s">
        <v>361</v>
      </c>
      <c r="D1076" t="s">
        <v>384</v>
      </c>
      <c r="E1076">
        <v>176</v>
      </c>
      <c r="F1076">
        <v>27</v>
      </c>
      <c r="G1076">
        <v>73.3</v>
      </c>
    </row>
    <row r="1077" spans="1:7" x14ac:dyDescent="0.2">
      <c r="A1077" t="s">
        <v>338</v>
      </c>
      <c r="B1077" t="s">
        <v>649</v>
      </c>
      <c r="C1077" t="s">
        <v>157</v>
      </c>
      <c r="D1077" t="s">
        <v>384</v>
      </c>
      <c r="E1077">
        <v>209</v>
      </c>
      <c r="F1077">
        <v>44</v>
      </c>
      <c r="G1077">
        <v>91.26</v>
      </c>
    </row>
    <row r="1078" spans="1:7" x14ac:dyDescent="0.2">
      <c r="A1078" t="s">
        <v>338</v>
      </c>
      <c r="B1078" t="s">
        <v>649</v>
      </c>
      <c r="C1078" t="s">
        <v>158</v>
      </c>
      <c r="D1078" t="s">
        <v>384</v>
      </c>
      <c r="E1078">
        <v>196</v>
      </c>
      <c r="F1078">
        <v>45</v>
      </c>
      <c r="G1078">
        <v>104.51</v>
      </c>
    </row>
    <row r="1079" spans="1:7" x14ac:dyDescent="0.2">
      <c r="A1079" t="s">
        <v>338</v>
      </c>
      <c r="B1079" t="s">
        <v>649</v>
      </c>
      <c r="C1079" t="s">
        <v>159</v>
      </c>
      <c r="D1079" t="s">
        <v>384</v>
      </c>
      <c r="E1079">
        <v>30</v>
      </c>
      <c r="F1079">
        <v>9</v>
      </c>
      <c r="G1079">
        <v>110.97</v>
      </c>
    </row>
    <row r="1080" spans="1:7" x14ac:dyDescent="0.2">
      <c r="A1080" t="s">
        <v>338</v>
      </c>
      <c r="B1080" t="s">
        <v>649</v>
      </c>
      <c r="C1080" t="s">
        <v>160</v>
      </c>
      <c r="D1080" t="s">
        <v>384</v>
      </c>
      <c r="E1080">
        <v>94</v>
      </c>
      <c r="F1080">
        <v>17</v>
      </c>
      <c r="G1080">
        <v>75.430000000000007</v>
      </c>
    </row>
    <row r="1081" spans="1:7" x14ac:dyDescent="0.2">
      <c r="A1081" t="s">
        <v>338</v>
      </c>
      <c r="B1081" t="s">
        <v>651</v>
      </c>
      <c r="C1081" t="s">
        <v>384</v>
      </c>
      <c r="D1081" t="s">
        <v>384</v>
      </c>
      <c r="E1081">
        <v>1800</v>
      </c>
      <c r="F1081">
        <v>1283</v>
      </c>
      <c r="G1081">
        <v>161.49</v>
      </c>
    </row>
    <row r="1082" spans="1:7" x14ac:dyDescent="0.2">
      <c r="A1082" t="s">
        <v>338</v>
      </c>
      <c r="B1082" t="s">
        <v>651</v>
      </c>
      <c r="C1082" t="s">
        <v>650</v>
      </c>
      <c r="D1082" t="s">
        <v>384</v>
      </c>
      <c r="E1082">
        <v>20978</v>
      </c>
      <c r="F1082">
        <v>9672</v>
      </c>
      <c r="G1082">
        <v>117.9</v>
      </c>
    </row>
    <row r="1083" spans="1:7" x14ac:dyDescent="0.2">
      <c r="A1083" t="s">
        <v>338</v>
      </c>
      <c r="B1083" t="s">
        <v>651</v>
      </c>
      <c r="C1083" t="s">
        <v>86</v>
      </c>
      <c r="D1083" t="s">
        <v>384</v>
      </c>
      <c r="E1083">
        <v>7271</v>
      </c>
      <c r="F1083">
        <v>3022</v>
      </c>
      <c r="G1083">
        <v>110.47</v>
      </c>
    </row>
    <row r="1084" spans="1:7" x14ac:dyDescent="0.2">
      <c r="A1084" t="s">
        <v>338</v>
      </c>
      <c r="B1084" t="s">
        <v>651</v>
      </c>
      <c r="C1084" t="s">
        <v>130</v>
      </c>
      <c r="D1084" t="s">
        <v>384</v>
      </c>
      <c r="E1084">
        <v>6267</v>
      </c>
      <c r="F1084">
        <v>2805</v>
      </c>
      <c r="G1084">
        <v>115.42</v>
      </c>
    </row>
    <row r="1085" spans="1:7" x14ac:dyDescent="0.2">
      <c r="A1085" t="s">
        <v>338</v>
      </c>
      <c r="B1085" t="s">
        <v>651</v>
      </c>
      <c r="C1085" t="s">
        <v>134</v>
      </c>
      <c r="D1085" t="s">
        <v>384</v>
      </c>
      <c r="E1085">
        <v>5640</v>
      </c>
      <c r="F1085">
        <v>2562</v>
      </c>
      <c r="G1085">
        <v>116.31</v>
      </c>
    </row>
    <row r="1086" spans="1:7" x14ac:dyDescent="0.2">
      <c r="A1086" t="s">
        <v>338</v>
      </c>
      <c r="B1086" t="s">
        <v>649</v>
      </c>
      <c r="C1086" t="s">
        <v>359</v>
      </c>
      <c r="D1086" t="s">
        <v>384</v>
      </c>
      <c r="E1086">
        <v>24958</v>
      </c>
      <c r="F1086">
        <v>1469</v>
      </c>
      <c r="G1086">
        <v>23.19</v>
      </c>
    </row>
    <row r="1087" spans="1:7" x14ac:dyDescent="0.2">
      <c r="A1087" t="s">
        <v>338</v>
      </c>
      <c r="B1087" t="s">
        <v>649</v>
      </c>
      <c r="C1087" t="s">
        <v>387</v>
      </c>
      <c r="D1087" t="s">
        <v>384</v>
      </c>
      <c r="E1087">
        <v>18612</v>
      </c>
      <c r="F1087">
        <v>3297</v>
      </c>
      <c r="G1087">
        <v>81.790000000000006</v>
      </c>
    </row>
    <row r="1088" spans="1:7" x14ac:dyDescent="0.2">
      <c r="A1088" t="s">
        <v>338</v>
      </c>
      <c r="B1088" t="s">
        <v>649</v>
      </c>
      <c r="C1088" t="s">
        <v>386</v>
      </c>
      <c r="D1088" t="s">
        <v>384</v>
      </c>
      <c r="E1088">
        <v>18892</v>
      </c>
      <c r="F1088">
        <v>2947</v>
      </c>
      <c r="G1088">
        <v>81.040000000000006</v>
      </c>
    </row>
    <row r="1089" spans="1:7" x14ac:dyDescent="0.2">
      <c r="A1089" t="s">
        <v>338</v>
      </c>
      <c r="B1089" t="s">
        <v>649</v>
      </c>
      <c r="C1089" t="s">
        <v>388</v>
      </c>
      <c r="D1089" t="s">
        <v>384</v>
      </c>
      <c r="E1089">
        <v>27861</v>
      </c>
      <c r="F1089">
        <v>6937</v>
      </c>
      <c r="G1089">
        <v>109.6</v>
      </c>
    </row>
    <row r="1090" spans="1:7" x14ac:dyDescent="0.2">
      <c r="A1090" t="s">
        <v>338</v>
      </c>
      <c r="B1090" t="s">
        <v>649</v>
      </c>
      <c r="C1090" t="s">
        <v>389</v>
      </c>
      <c r="D1090" t="s">
        <v>384</v>
      </c>
      <c r="E1090">
        <v>9733</v>
      </c>
      <c r="F1090">
        <v>1547</v>
      </c>
      <c r="G1090">
        <v>80.17</v>
      </c>
    </row>
    <row r="1091" spans="1:7" x14ac:dyDescent="0.2">
      <c r="A1091" t="s">
        <v>339</v>
      </c>
      <c r="B1091" t="s">
        <v>652</v>
      </c>
      <c r="C1091" t="s">
        <v>384</v>
      </c>
      <c r="D1091" t="s">
        <v>384</v>
      </c>
      <c r="E1091">
        <v>687</v>
      </c>
      <c r="F1091">
        <v>178</v>
      </c>
    </row>
    <row r="1092" spans="1:7" x14ac:dyDescent="0.2">
      <c r="A1092" t="s">
        <v>339</v>
      </c>
      <c r="B1092" t="s">
        <v>652</v>
      </c>
      <c r="C1092" t="s">
        <v>650</v>
      </c>
      <c r="D1092" t="s">
        <v>384</v>
      </c>
      <c r="E1092">
        <v>317810</v>
      </c>
      <c r="F1092">
        <v>73053</v>
      </c>
    </row>
    <row r="1093" spans="1:7" x14ac:dyDescent="0.2">
      <c r="A1093" t="s">
        <v>339</v>
      </c>
      <c r="B1093" t="s">
        <v>652</v>
      </c>
      <c r="C1093" t="s">
        <v>109</v>
      </c>
      <c r="D1093" t="s">
        <v>384</v>
      </c>
      <c r="E1093">
        <v>1291</v>
      </c>
      <c r="F1093">
        <v>417</v>
      </c>
    </row>
    <row r="1094" spans="1:7" x14ac:dyDescent="0.2">
      <c r="A1094" t="s">
        <v>339</v>
      </c>
      <c r="B1094" t="s">
        <v>652</v>
      </c>
      <c r="C1094" t="s">
        <v>110</v>
      </c>
      <c r="D1094" t="s">
        <v>384</v>
      </c>
      <c r="E1094">
        <v>2121</v>
      </c>
      <c r="F1094">
        <v>375</v>
      </c>
    </row>
    <row r="1095" spans="1:7" x14ac:dyDescent="0.2">
      <c r="A1095" t="s">
        <v>339</v>
      </c>
      <c r="B1095" t="s">
        <v>652</v>
      </c>
      <c r="C1095" t="s">
        <v>111</v>
      </c>
      <c r="D1095" t="s">
        <v>384</v>
      </c>
      <c r="E1095">
        <v>2607</v>
      </c>
      <c r="F1095">
        <v>930</v>
      </c>
    </row>
    <row r="1096" spans="1:7" x14ac:dyDescent="0.2">
      <c r="A1096" t="s">
        <v>339</v>
      </c>
      <c r="B1096" t="s">
        <v>652</v>
      </c>
      <c r="C1096" t="s">
        <v>112</v>
      </c>
      <c r="D1096" t="s">
        <v>384</v>
      </c>
      <c r="E1096">
        <v>2269</v>
      </c>
      <c r="F1096">
        <v>448</v>
      </c>
    </row>
    <row r="1097" spans="1:7" x14ac:dyDescent="0.2">
      <c r="A1097" t="s">
        <v>339</v>
      </c>
      <c r="B1097" t="s">
        <v>652</v>
      </c>
      <c r="C1097" t="s">
        <v>113</v>
      </c>
      <c r="D1097" t="s">
        <v>384</v>
      </c>
      <c r="E1097">
        <v>874</v>
      </c>
      <c r="F1097">
        <v>187</v>
      </c>
    </row>
    <row r="1098" spans="1:7" x14ac:dyDescent="0.2">
      <c r="A1098" t="s">
        <v>339</v>
      </c>
      <c r="B1098" t="s">
        <v>652</v>
      </c>
      <c r="C1098" t="s">
        <v>114</v>
      </c>
      <c r="D1098" t="s">
        <v>384</v>
      </c>
      <c r="E1098">
        <v>1922</v>
      </c>
      <c r="F1098">
        <v>521</v>
      </c>
    </row>
    <row r="1099" spans="1:7" x14ac:dyDescent="0.2">
      <c r="A1099" t="s">
        <v>339</v>
      </c>
      <c r="B1099" t="s">
        <v>652</v>
      </c>
      <c r="C1099" t="s">
        <v>86</v>
      </c>
      <c r="D1099" t="s">
        <v>384</v>
      </c>
      <c r="E1099">
        <v>9912</v>
      </c>
      <c r="F1099">
        <v>2565</v>
      </c>
    </row>
    <row r="1100" spans="1:7" x14ac:dyDescent="0.2">
      <c r="A1100" t="s">
        <v>339</v>
      </c>
      <c r="B1100" t="s">
        <v>652</v>
      </c>
      <c r="C1100" t="s">
        <v>115</v>
      </c>
      <c r="D1100" t="s">
        <v>384</v>
      </c>
      <c r="E1100">
        <v>4994</v>
      </c>
      <c r="F1100">
        <v>1157</v>
      </c>
    </row>
    <row r="1101" spans="1:7" x14ac:dyDescent="0.2">
      <c r="A1101" t="s">
        <v>339</v>
      </c>
      <c r="B1101" t="s">
        <v>652</v>
      </c>
      <c r="C1101" t="s">
        <v>116</v>
      </c>
      <c r="D1101" t="s">
        <v>384</v>
      </c>
      <c r="E1101">
        <v>4359</v>
      </c>
      <c r="F1101">
        <v>1140</v>
      </c>
    </row>
    <row r="1102" spans="1:7" x14ac:dyDescent="0.2">
      <c r="A1102" t="s">
        <v>339</v>
      </c>
      <c r="B1102" t="s">
        <v>652</v>
      </c>
      <c r="C1102" t="s">
        <v>89</v>
      </c>
      <c r="D1102" t="s">
        <v>384</v>
      </c>
      <c r="E1102">
        <v>12218</v>
      </c>
      <c r="F1102">
        <v>2913</v>
      </c>
    </row>
    <row r="1103" spans="1:7" x14ac:dyDescent="0.2">
      <c r="A1103" t="s">
        <v>339</v>
      </c>
      <c r="B1103" t="s">
        <v>652</v>
      </c>
      <c r="C1103" t="s">
        <v>117</v>
      </c>
      <c r="D1103" t="s">
        <v>384</v>
      </c>
      <c r="E1103">
        <v>2628</v>
      </c>
      <c r="F1103">
        <v>715</v>
      </c>
    </row>
    <row r="1104" spans="1:7" x14ac:dyDescent="0.2">
      <c r="A1104" t="s">
        <v>339</v>
      </c>
      <c r="B1104" t="s">
        <v>652</v>
      </c>
      <c r="C1104" t="s">
        <v>118</v>
      </c>
      <c r="D1104" t="s">
        <v>384</v>
      </c>
      <c r="E1104">
        <v>16172</v>
      </c>
      <c r="F1104">
        <v>3804</v>
      </c>
    </row>
    <row r="1105" spans="1:6" x14ac:dyDescent="0.2">
      <c r="A1105" t="s">
        <v>339</v>
      </c>
      <c r="B1105" t="s">
        <v>652</v>
      </c>
      <c r="C1105" t="s">
        <v>119</v>
      </c>
      <c r="D1105" t="s">
        <v>384</v>
      </c>
      <c r="E1105">
        <v>21527</v>
      </c>
      <c r="F1105">
        <v>4433</v>
      </c>
    </row>
    <row r="1106" spans="1:6" x14ac:dyDescent="0.2">
      <c r="A1106" t="s">
        <v>339</v>
      </c>
      <c r="B1106" t="s">
        <v>652</v>
      </c>
      <c r="C1106" t="s">
        <v>120</v>
      </c>
      <c r="D1106" t="s">
        <v>384</v>
      </c>
      <c r="E1106">
        <v>14216</v>
      </c>
      <c r="F1106">
        <v>3533</v>
      </c>
    </row>
    <row r="1107" spans="1:6" x14ac:dyDescent="0.2">
      <c r="A1107" t="s">
        <v>339</v>
      </c>
      <c r="B1107" t="s">
        <v>652</v>
      </c>
      <c r="C1107" t="s">
        <v>121</v>
      </c>
      <c r="D1107" t="s">
        <v>384</v>
      </c>
      <c r="E1107">
        <v>8891</v>
      </c>
      <c r="F1107">
        <v>1994</v>
      </c>
    </row>
    <row r="1108" spans="1:6" x14ac:dyDescent="0.2">
      <c r="A1108" t="s">
        <v>339</v>
      </c>
      <c r="B1108" t="s">
        <v>652</v>
      </c>
      <c r="C1108" t="s">
        <v>80</v>
      </c>
      <c r="D1108" t="s">
        <v>384</v>
      </c>
      <c r="E1108">
        <v>8402</v>
      </c>
      <c r="F1108">
        <v>1810</v>
      </c>
    </row>
    <row r="1109" spans="1:6" x14ac:dyDescent="0.2">
      <c r="A1109" t="s">
        <v>339</v>
      </c>
      <c r="B1109" t="s">
        <v>652</v>
      </c>
      <c r="C1109" t="s">
        <v>122</v>
      </c>
      <c r="D1109" t="s">
        <v>384</v>
      </c>
      <c r="E1109">
        <v>3300</v>
      </c>
      <c r="F1109">
        <v>959</v>
      </c>
    </row>
    <row r="1110" spans="1:6" x14ac:dyDescent="0.2">
      <c r="A1110" t="s">
        <v>339</v>
      </c>
      <c r="B1110" t="s">
        <v>652</v>
      </c>
      <c r="C1110" t="s">
        <v>123</v>
      </c>
      <c r="D1110" t="s">
        <v>384</v>
      </c>
      <c r="E1110">
        <v>5221</v>
      </c>
      <c r="F1110">
        <v>1393</v>
      </c>
    </row>
    <row r="1111" spans="1:6" x14ac:dyDescent="0.2">
      <c r="A1111" t="s">
        <v>339</v>
      </c>
      <c r="B1111" t="s">
        <v>652</v>
      </c>
      <c r="C1111" t="s">
        <v>124</v>
      </c>
      <c r="D1111" t="s">
        <v>384</v>
      </c>
      <c r="E1111">
        <v>4081</v>
      </c>
      <c r="F1111">
        <v>1190</v>
      </c>
    </row>
    <row r="1112" spans="1:6" x14ac:dyDescent="0.2">
      <c r="A1112" t="s">
        <v>339</v>
      </c>
      <c r="B1112" t="s">
        <v>652</v>
      </c>
      <c r="C1112" t="s">
        <v>125</v>
      </c>
      <c r="D1112" t="s">
        <v>384</v>
      </c>
      <c r="E1112">
        <v>11416</v>
      </c>
      <c r="F1112">
        <v>2243</v>
      </c>
    </row>
    <row r="1113" spans="1:6" x14ac:dyDescent="0.2">
      <c r="A1113" t="s">
        <v>339</v>
      </c>
      <c r="B1113" t="s">
        <v>652</v>
      </c>
      <c r="C1113" t="s">
        <v>126</v>
      </c>
      <c r="D1113" t="s">
        <v>384</v>
      </c>
      <c r="E1113">
        <v>5076</v>
      </c>
      <c r="F1113">
        <v>1077</v>
      </c>
    </row>
    <row r="1114" spans="1:6" x14ac:dyDescent="0.2">
      <c r="A1114" t="s">
        <v>339</v>
      </c>
      <c r="B1114" t="s">
        <v>652</v>
      </c>
      <c r="C1114" t="s">
        <v>127</v>
      </c>
      <c r="D1114" t="s">
        <v>384</v>
      </c>
      <c r="E1114">
        <v>3288</v>
      </c>
      <c r="F1114">
        <v>1030</v>
      </c>
    </row>
    <row r="1115" spans="1:6" x14ac:dyDescent="0.2">
      <c r="A1115" t="s">
        <v>339</v>
      </c>
      <c r="B1115" t="s">
        <v>652</v>
      </c>
      <c r="C1115" t="s">
        <v>128</v>
      </c>
      <c r="D1115" t="s">
        <v>384</v>
      </c>
      <c r="E1115">
        <v>4482</v>
      </c>
      <c r="F1115">
        <v>1225</v>
      </c>
    </row>
    <row r="1116" spans="1:6" x14ac:dyDescent="0.2">
      <c r="A1116" t="s">
        <v>339</v>
      </c>
      <c r="B1116" t="s">
        <v>652</v>
      </c>
      <c r="C1116" t="s">
        <v>129</v>
      </c>
      <c r="D1116" t="s">
        <v>384</v>
      </c>
      <c r="E1116">
        <v>6244</v>
      </c>
      <c r="F1116">
        <v>1394</v>
      </c>
    </row>
    <row r="1117" spans="1:6" x14ac:dyDescent="0.2">
      <c r="A1117" t="s">
        <v>339</v>
      </c>
      <c r="B1117" t="s">
        <v>652</v>
      </c>
      <c r="C1117" t="s">
        <v>130</v>
      </c>
      <c r="D1117" t="s">
        <v>384</v>
      </c>
      <c r="E1117">
        <v>13196</v>
      </c>
      <c r="F1117">
        <v>2682</v>
      </c>
    </row>
    <row r="1118" spans="1:6" x14ac:dyDescent="0.2">
      <c r="A1118" t="s">
        <v>339</v>
      </c>
      <c r="B1118" t="s">
        <v>652</v>
      </c>
      <c r="C1118" t="s">
        <v>131</v>
      </c>
      <c r="D1118" t="s">
        <v>384</v>
      </c>
      <c r="E1118">
        <v>4255</v>
      </c>
      <c r="F1118">
        <v>1058</v>
      </c>
    </row>
    <row r="1119" spans="1:6" x14ac:dyDescent="0.2">
      <c r="A1119" t="s">
        <v>339</v>
      </c>
      <c r="B1119" t="s">
        <v>652</v>
      </c>
      <c r="C1119" t="s">
        <v>132</v>
      </c>
      <c r="D1119" t="s">
        <v>384</v>
      </c>
      <c r="E1119">
        <v>1247</v>
      </c>
      <c r="F1119">
        <v>226</v>
      </c>
    </row>
    <row r="1120" spans="1:6" x14ac:dyDescent="0.2">
      <c r="A1120" t="s">
        <v>339</v>
      </c>
      <c r="B1120" t="s">
        <v>652</v>
      </c>
      <c r="C1120" t="s">
        <v>133</v>
      </c>
      <c r="D1120" t="s">
        <v>384</v>
      </c>
      <c r="E1120">
        <v>3178</v>
      </c>
      <c r="F1120">
        <v>631</v>
      </c>
    </row>
    <row r="1121" spans="1:6" x14ac:dyDescent="0.2">
      <c r="A1121" t="s">
        <v>339</v>
      </c>
      <c r="B1121" t="s">
        <v>652</v>
      </c>
      <c r="C1121" t="s">
        <v>134</v>
      </c>
      <c r="D1121" t="s">
        <v>384</v>
      </c>
      <c r="E1121">
        <v>13384</v>
      </c>
      <c r="F1121">
        <v>2690</v>
      </c>
    </row>
    <row r="1122" spans="1:6" x14ac:dyDescent="0.2">
      <c r="A1122" t="s">
        <v>339</v>
      </c>
      <c r="B1122" t="s">
        <v>652</v>
      </c>
      <c r="C1122" t="s">
        <v>135</v>
      </c>
      <c r="D1122" t="s">
        <v>384</v>
      </c>
      <c r="E1122">
        <v>4414</v>
      </c>
      <c r="F1122">
        <v>1269</v>
      </c>
    </row>
    <row r="1123" spans="1:6" x14ac:dyDescent="0.2">
      <c r="A1123" t="s">
        <v>339</v>
      </c>
      <c r="B1123" t="s">
        <v>652</v>
      </c>
      <c r="C1123" t="s">
        <v>136</v>
      </c>
      <c r="D1123" t="s">
        <v>384</v>
      </c>
      <c r="E1123">
        <v>2150</v>
      </c>
      <c r="F1123">
        <v>617</v>
      </c>
    </row>
    <row r="1124" spans="1:6" x14ac:dyDescent="0.2">
      <c r="A1124" t="s">
        <v>339</v>
      </c>
      <c r="B1124" t="s">
        <v>652</v>
      </c>
      <c r="C1124" t="s">
        <v>137</v>
      </c>
      <c r="D1124" t="s">
        <v>384</v>
      </c>
      <c r="E1124">
        <v>6181</v>
      </c>
      <c r="F1124">
        <v>768</v>
      </c>
    </row>
    <row r="1125" spans="1:6" x14ac:dyDescent="0.2">
      <c r="A1125" t="s">
        <v>339</v>
      </c>
      <c r="B1125" t="s">
        <v>652</v>
      </c>
      <c r="C1125" t="s">
        <v>138</v>
      </c>
      <c r="D1125" t="s">
        <v>384</v>
      </c>
      <c r="E1125">
        <v>6091</v>
      </c>
      <c r="F1125">
        <v>1856</v>
      </c>
    </row>
    <row r="1126" spans="1:6" x14ac:dyDescent="0.2">
      <c r="A1126" t="s">
        <v>339</v>
      </c>
      <c r="B1126" t="s">
        <v>652</v>
      </c>
      <c r="C1126" t="s">
        <v>139</v>
      </c>
      <c r="D1126" t="s">
        <v>384</v>
      </c>
      <c r="E1126">
        <v>5111</v>
      </c>
      <c r="F1126">
        <v>1835</v>
      </c>
    </row>
    <row r="1127" spans="1:6" x14ac:dyDescent="0.2">
      <c r="A1127" t="s">
        <v>339</v>
      </c>
      <c r="B1127" t="s">
        <v>652</v>
      </c>
      <c r="C1127" t="s">
        <v>140</v>
      </c>
      <c r="D1127" t="s">
        <v>384</v>
      </c>
      <c r="E1127">
        <v>3788</v>
      </c>
      <c r="F1127">
        <v>1074</v>
      </c>
    </row>
    <row r="1128" spans="1:6" x14ac:dyDescent="0.2">
      <c r="A1128" t="s">
        <v>339</v>
      </c>
      <c r="B1128" t="s">
        <v>652</v>
      </c>
      <c r="C1128" t="s">
        <v>141</v>
      </c>
      <c r="D1128" t="s">
        <v>384</v>
      </c>
      <c r="E1128">
        <v>11724</v>
      </c>
      <c r="F1128">
        <v>2173</v>
      </c>
    </row>
    <row r="1129" spans="1:6" x14ac:dyDescent="0.2">
      <c r="A1129" t="s">
        <v>339</v>
      </c>
      <c r="B1129" t="s">
        <v>652</v>
      </c>
      <c r="C1129" t="s">
        <v>142</v>
      </c>
      <c r="D1129" t="s">
        <v>384</v>
      </c>
      <c r="E1129">
        <v>1492</v>
      </c>
      <c r="F1129">
        <v>304</v>
      </c>
    </row>
    <row r="1130" spans="1:6" x14ac:dyDescent="0.2">
      <c r="A1130" t="s">
        <v>339</v>
      </c>
      <c r="B1130" t="s">
        <v>652</v>
      </c>
      <c r="C1130" t="s">
        <v>143</v>
      </c>
      <c r="D1130" t="s">
        <v>384</v>
      </c>
      <c r="E1130">
        <v>4930</v>
      </c>
      <c r="F1130">
        <v>1109</v>
      </c>
    </row>
    <row r="1131" spans="1:6" x14ac:dyDescent="0.2">
      <c r="A1131" t="s">
        <v>339</v>
      </c>
      <c r="B1131" t="s">
        <v>652</v>
      </c>
      <c r="C1131" t="s">
        <v>144</v>
      </c>
      <c r="D1131" t="s">
        <v>384</v>
      </c>
      <c r="E1131">
        <v>19018</v>
      </c>
      <c r="F1131">
        <v>3976</v>
      </c>
    </row>
    <row r="1132" spans="1:6" x14ac:dyDescent="0.2">
      <c r="A1132" t="s">
        <v>339</v>
      </c>
      <c r="B1132" t="s">
        <v>652</v>
      </c>
      <c r="C1132" t="s">
        <v>145</v>
      </c>
      <c r="D1132" t="s">
        <v>384</v>
      </c>
      <c r="E1132">
        <v>3923</v>
      </c>
      <c r="F1132">
        <v>718</v>
      </c>
    </row>
    <row r="1133" spans="1:6" x14ac:dyDescent="0.2">
      <c r="A1133" t="s">
        <v>339</v>
      </c>
      <c r="B1133" t="s">
        <v>652</v>
      </c>
      <c r="C1133" t="s">
        <v>146</v>
      </c>
      <c r="D1133" t="s">
        <v>384</v>
      </c>
      <c r="E1133">
        <v>8580</v>
      </c>
      <c r="F1133">
        <v>1739</v>
      </c>
    </row>
    <row r="1134" spans="1:6" x14ac:dyDescent="0.2">
      <c r="A1134" t="s">
        <v>339</v>
      </c>
      <c r="B1134" t="s">
        <v>652</v>
      </c>
      <c r="C1134" t="s">
        <v>147</v>
      </c>
      <c r="D1134" t="s">
        <v>384</v>
      </c>
      <c r="E1134">
        <v>2620</v>
      </c>
      <c r="F1134">
        <v>705</v>
      </c>
    </row>
    <row r="1135" spans="1:6" x14ac:dyDescent="0.2">
      <c r="A1135" t="s">
        <v>339</v>
      </c>
      <c r="B1135" t="s">
        <v>652</v>
      </c>
      <c r="C1135" t="s">
        <v>148</v>
      </c>
      <c r="D1135" t="s">
        <v>384</v>
      </c>
      <c r="E1135">
        <v>2762</v>
      </c>
      <c r="F1135">
        <v>1049</v>
      </c>
    </row>
    <row r="1136" spans="1:6" x14ac:dyDescent="0.2">
      <c r="A1136" t="s">
        <v>339</v>
      </c>
      <c r="B1136" t="s">
        <v>652</v>
      </c>
      <c r="C1136" t="s">
        <v>149</v>
      </c>
      <c r="D1136" t="s">
        <v>384</v>
      </c>
      <c r="E1136">
        <v>240</v>
      </c>
      <c r="F1136">
        <v>113</v>
      </c>
    </row>
    <row r="1137" spans="1:6" x14ac:dyDescent="0.2">
      <c r="A1137" t="s">
        <v>339</v>
      </c>
      <c r="B1137" t="s">
        <v>652</v>
      </c>
      <c r="C1137" t="s">
        <v>150</v>
      </c>
      <c r="D1137" t="s">
        <v>384</v>
      </c>
      <c r="E1137">
        <v>15376</v>
      </c>
      <c r="F1137">
        <v>3291</v>
      </c>
    </row>
    <row r="1138" spans="1:6" x14ac:dyDescent="0.2">
      <c r="A1138" t="s">
        <v>339</v>
      </c>
      <c r="B1138" t="s">
        <v>652</v>
      </c>
      <c r="C1138" t="s">
        <v>360</v>
      </c>
      <c r="D1138" t="s">
        <v>384</v>
      </c>
      <c r="E1138">
        <v>299</v>
      </c>
      <c r="F1138">
        <v>118</v>
      </c>
    </row>
    <row r="1139" spans="1:6" x14ac:dyDescent="0.2">
      <c r="A1139" t="s">
        <v>339</v>
      </c>
      <c r="B1139" t="s">
        <v>652</v>
      </c>
      <c r="C1139" t="s">
        <v>151</v>
      </c>
      <c r="D1139" t="s">
        <v>384</v>
      </c>
      <c r="E1139">
        <v>633</v>
      </c>
      <c r="F1139">
        <v>189</v>
      </c>
    </row>
    <row r="1140" spans="1:6" x14ac:dyDescent="0.2">
      <c r="A1140" t="s">
        <v>339</v>
      </c>
      <c r="B1140" t="s">
        <v>652</v>
      </c>
      <c r="C1140" t="s">
        <v>870</v>
      </c>
      <c r="D1140" t="s">
        <v>384</v>
      </c>
      <c r="E1140">
        <v>1</v>
      </c>
    </row>
    <row r="1141" spans="1:6" x14ac:dyDescent="0.2">
      <c r="A1141" t="s">
        <v>339</v>
      </c>
      <c r="B1141" t="s">
        <v>652</v>
      </c>
      <c r="C1141" t="s">
        <v>152</v>
      </c>
      <c r="D1141" t="s">
        <v>384</v>
      </c>
      <c r="E1141">
        <v>13434</v>
      </c>
      <c r="F1141">
        <v>2607</v>
      </c>
    </row>
    <row r="1142" spans="1:6" x14ac:dyDescent="0.2">
      <c r="A1142" t="s">
        <v>339</v>
      </c>
      <c r="B1142" t="s">
        <v>652</v>
      </c>
      <c r="C1142" t="s">
        <v>153</v>
      </c>
      <c r="D1142" t="s">
        <v>384</v>
      </c>
      <c r="E1142">
        <v>1306</v>
      </c>
      <c r="F1142">
        <v>293</v>
      </c>
    </row>
    <row r="1143" spans="1:6" x14ac:dyDescent="0.2">
      <c r="A1143" t="s">
        <v>339</v>
      </c>
      <c r="B1143" t="s">
        <v>652</v>
      </c>
      <c r="C1143" t="s">
        <v>78</v>
      </c>
      <c r="D1143" t="s">
        <v>384</v>
      </c>
      <c r="E1143">
        <v>228</v>
      </c>
      <c r="F1143">
        <v>81</v>
      </c>
    </row>
    <row r="1144" spans="1:6" x14ac:dyDescent="0.2">
      <c r="A1144" t="s">
        <v>339</v>
      </c>
      <c r="B1144" t="s">
        <v>652</v>
      </c>
      <c r="C1144" t="s">
        <v>154</v>
      </c>
      <c r="D1144" t="s">
        <v>384</v>
      </c>
      <c r="E1144">
        <v>1760</v>
      </c>
      <c r="F1144">
        <v>168</v>
      </c>
    </row>
    <row r="1145" spans="1:6" x14ac:dyDescent="0.2">
      <c r="A1145" t="s">
        <v>339</v>
      </c>
      <c r="B1145" t="s">
        <v>652</v>
      </c>
      <c r="C1145" t="s">
        <v>155</v>
      </c>
      <c r="D1145" t="s">
        <v>384</v>
      </c>
      <c r="E1145">
        <v>1104</v>
      </c>
      <c r="F1145">
        <v>264</v>
      </c>
    </row>
    <row r="1146" spans="1:6" x14ac:dyDescent="0.2">
      <c r="A1146" t="s">
        <v>339</v>
      </c>
      <c r="B1146" t="s">
        <v>652</v>
      </c>
      <c r="C1146" t="s">
        <v>156</v>
      </c>
      <c r="D1146" t="s">
        <v>384</v>
      </c>
      <c r="E1146">
        <v>1514</v>
      </c>
      <c r="F1146">
        <v>380</v>
      </c>
    </row>
    <row r="1147" spans="1:6" x14ac:dyDescent="0.2">
      <c r="A1147" t="s">
        <v>339</v>
      </c>
      <c r="B1147" t="s">
        <v>652</v>
      </c>
      <c r="C1147" t="s">
        <v>361</v>
      </c>
      <c r="D1147" t="s">
        <v>384</v>
      </c>
      <c r="E1147">
        <v>1110</v>
      </c>
      <c r="F1147">
        <v>200</v>
      </c>
    </row>
    <row r="1148" spans="1:6" x14ac:dyDescent="0.2">
      <c r="A1148" t="s">
        <v>339</v>
      </c>
      <c r="B1148" t="s">
        <v>652</v>
      </c>
      <c r="C1148" t="s">
        <v>157</v>
      </c>
      <c r="D1148" t="s">
        <v>384</v>
      </c>
      <c r="E1148">
        <v>1618</v>
      </c>
      <c r="F1148">
        <v>420</v>
      </c>
    </row>
    <row r="1149" spans="1:6" x14ac:dyDescent="0.2">
      <c r="A1149" t="s">
        <v>339</v>
      </c>
      <c r="B1149" t="s">
        <v>652</v>
      </c>
      <c r="C1149" t="s">
        <v>158</v>
      </c>
      <c r="D1149" t="s">
        <v>384</v>
      </c>
      <c r="E1149">
        <v>1806</v>
      </c>
      <c r="F1149">
        <v>433</v>
      </c>
    </row>
    <row r="1150" spans="1:6" x14ac:dyDescent="0.2">
      <c r="A1150" t="s">
        <v>339</v>
      </c>
      <c r="B1150" t="s">
        <v>652</v>
      </c>
      <c r="C1150" t="s">
        <v>159</v>
      </c>
      <c r="D1150" t="s">
        <v>384</v>
      </c>
      <c r="E1150">
        <v>288</v>
      </c>
      <c r="F1150">
        <v>128</v>
      </c>
    </row>
    <row r="1151" spans="1:6" x14ac:dyDescent="0.2">
      <c r="A1151" t="s">
        <v>339</v>
      </c>
      <c r="B1151" t="s">
        <v>652</v>
      </c>
      <c r="C1151" t="s">
        <v>160</v>
      </c>
      <c r="D1151" t="s">
        <v>384</v>
      </c>
      <c r="E1151">
        <v>851</v>
      </c>
      <c r="F1151">
        <v>258</v>
      </c>
    </row>
    <row r="1152" spans="1:6" x14ac:dyDescent="0.2">
      <c r="A1152" t="s">
        <v>339</v>
      </c>
      <c r="B1152" t="s">
        <v>653</v>
      </c>
      <c r="C1152" t="s">
        <v>384</v>
      </c>
      <c r="D1152" t="s">
        <v>384</v>
      </c>
      <c r="E1152">
        <v>125438</v>
      </c>
      <c r="F1152">
        <v>4031</v>
      </c>
    </row>
    <row r="1153" spans="1:6" x14ac:dyDescent="0.2">
      <c r="A1153" t="s">
        <v>339</v>
      </c>
      <c r="B1153" t="s">
        <v>653</v>
      </c>
      <c r="C1153" t="s">
        <v>650</v>
      </c>
      <c r="D1153" t="s">
        <v>384</v>
      </c>
      <c r="E1153">
        <v>320835</v>
      </c>
      <c r="F1153">
        <v>83616</v>
      </c>
    </row>
    <row r="1154" spans="1:6" x14ac:dyDescent="0.2">
      <c r="A1154" t="s">
        <v>339</v>
      </c>
      <c r="B1154" t="s">
        <v>653</v>
      </c>
      <c r="C1154" t="s">
        <v>109</v>
      </c>
      <c r="D1154" t="s">
        <v>384</v>
      </c>
      <c r="E1154">
        <v>801</v>
      </c>
      <c r="F1154">
        <v>438</v>
      </c>
    </row>
    <row r="1155" spans="1:6" x14ac:dyDescent="0.2">
      <c r="A1155" t="s">
        <v>339</v>
      </c>
      <c r="B1155" t="s">
        <v>653</v>
      </c>
      <c r="C1155" t="s">
        <v>110</v>
      </c>
      <c r="D1155" t="s">
        <v>384</v>
      </c>
      <c r="E1155">
        <v>2423</v>
      </c>
      <c r="F1155">
        <v>719</v>
      </c>
    </row>
    <row r="1156" spans="1:6" x14ac:dyDescent="0.2">
      <c r="A1156" t="s">
        <v>339</v>
      </c>
      <c r="B1156" t="s">
        <v>653</v>
      </c>
      <c r="C1156" t="s">
        <v>111</v>
      </c>
      <c r="D1156" t="s">
        <v>384</v>
      </c>
      <c r="E1156">
        <v>1312</v>
      </c>
      <c r="F1156">
        <v>553</v>
      </c>
    </row>
    <row r="1157" spans="1:6" x14ac:dyDescent="0.2">
      <c r="A1157" t="s">
        <v>339</v>
      </c>
      <c r="B1157" t="s">
        <v>653</v>
      </c>
      <c r="C1157" t="s">
        <v>112</v>
      </c>
      <c r="D1157" t="s">
        <v>384</v>
      </c>
      <c r="E1157">
        <v>1273</v>
      </c>
      <c r="F1157">
        <v>586</v>
      </c>
    </row>
    <row r="1158" spans="1:6" x14ac:dyDescent="0.2">
      <c r="A1158" t="s">
        <v>339</v>
      </c>
      <c r="B1158" t="s">
        <v>653</v>
      </c>
      <c r="C1158" t="s">
        <v>113</v>
      </c>
      <c r="D1158" t="s">
        <v>384</v>
      </c>
      <c r="E1158">
        <v>1107</v>
      </c>
      <c r="F1158">
        <v>612</v>
      </c>
    </row>
    <row r="1159" spans="1:6" x14ac:dyDescent="0.2">
      <c r="A1159" t="s">
        <v>339</v>
      </c>
      <c r="B1159" t="s">
        <v>653</v>
      </c>
      <c r="C1159" t="s">
        <v>114</v>
      </c>
      <c r="D1159" t="s">
        <v>384</v>
      </c>
      <c r="E1159">
        <v>680</v>
      </c>
      <c r="F1159">
        <v>293</v>
      </c>
    </row>
    <row r="1160" spans="1:6" x14ac:dyDescent="0.2">
      <c r="A1160" t="s">
        <v>339</v>
      </c>
      <c r="B1160" t="s">
        <v>653</v>
      </c>
      <c r="C1160" t="s">
        <v>86</v>
      </c>
      <c r="D1160" t="s">
        <v>384</v>
      </c>
      <c r="E1160">
        <v>19719</v>
      </c>
      <c r="F1160">
        <v>10113</v>
      </c>
    </row>
    <row r="1161" spans="1:6" x14ac:dyDescent="0.2">
      <c r="A1161" t="s">
        <v>339</v>
      </c>
      <c r="B1161" t="s">
        <v>653</v>
      </c>
      <c r="C1161" t="s">
        <v>115</v>
      </c>
      <c r="D1161" t="s">
        <v>384</v>
      </c>
      <c r="E1161">
        <v>1689</v>
      </c>
      <c r="F1161">
        <v>495</v>
      </c>
    </row>
    <row r="1162" spans="1:6" x14ac:dyDescent="0.2">
      <c r="A1162" t="s">
        <v>339</v>
      </c>
      <c r="B1162" t="s">
        <v>653</v>
      </c>
      <c r="C1162" t="s">
        <v>116</v>
      </c>
      <c r="D1162" t="s">
        <v>384</v>
      </c>
      <c r="E1162">
        <v>1043</v>
      </c>
      <c r="F1162">
        <v>476</v>
      </c>
    </row>
    <row r="1163" spans="1:6" x14ac:dyDescent="0.2">
      <c r="A1163" t="s">
        <v>339</v>
      </c>
      <c r="B1163" t="s">
        <v>653</v>
      </c>
      <c r="C1163" t="s">
        <v>89</v>
      </c>
      <c r="D1163" t="s">
        <v>384</v>
      </c>
      <c r="E1163">
        <v>4016</v>
      </c>
      <c r="F1163">
        <v>1254</v>
      </c>
    </row>
    <row r="1164" spans="1:6" x14ac:dyDescent="0.2">
      <c r="A1164" t="s">
        <v>339</v>
      </c>
      <c r="B1164" t="s">
        <v>653</v>
      </c>
      <c r="C1164" t="s">
        <v>117</v>
      </c>
      <c r="D1164" t="s">
        <v>384</v>
      </c>
      <c r="E1164">
        <v>1301</v>
      </c>
      <c r="F1164">
        <v>610</v>
      </c>
    </row>
    <row r="1165" spans="1:6" x14ac:dyDescent="0.2">
      <c r="A1165" t="s">
        <v>339</v>
      </c>
      <c r="B1165" t="s">
        <v>653</v>
      </c>
      <c r="C1165" t="s">
        <v>118</v>
      </c>
      <c r="D1165" t="s">
        <v>384</v>
      </c>
      <c r="E1165">
        <v>4765</v>
      </c>
      <c r="F1165">
        <v>1794</v>
      </c>
    </row>
    <row r="1166" spans="1:6" x14ac:dyDescent="0.2">
      <c r="A1166" t="s">
        <v>339</v>
      </c>
      <c r="B1166" t="s">
        <v>653</v>
      </c>
      <c r="C1166" t="s">
        <v>119</v>
      </c>
      <c r="D1166" t="s">
        <v>384</v>
      </c>
      <c r="E1166">
        <v>7194</v>
      </c>
      <c r="F1166">
        <v>2575</v>
      </c>
    </row>
    <row r="1167" spans="1:6" x14ac:dyDescent="0.2">
      <c r="A1167" t="s">
        <v>339</v>
      </c>
      <c r="B1167" t="s">
        <v>653</v>
      </c>
      <c r="C1167" t="s">
        <v>120</v>
      </c>
      <c r="D1167" t="s">
        <v>384</v>
      </c>
      <c r="E1167">
        <v>7792</v>
      </c>
      <c r="F1167">
        <v>2137</v>
      </c>
    </row>
    <row r="1168" spans="1:6" x14ac:dyDescent="0.2">
      <c r="A1168" t="s">
        <v>339</v>
      </c>
      <c r="B1168" t="s">
        <v>653</v>
      </c>
      <c r="C1168" t="s">
        <v>121</v>
      </c>
      <c r="D1168" t="s">
        <v>384</v>
      </c>
      <c r="E1168">
        <v>5393</v>
      </c>
      <c r="F1168">
        <v>1447</v>
      </c>
    </row>
    <row r="1169" spans="1:6" x14ac:dyDescent="0.2">
      <c r="A1169" t="s">
        <v>339</v>
      </c>
      <c r="B1169" t="s">
        <v>653</v>
      </c>
      <c r="C1169" t="s">
        <v>80</v>
      </c>
      <c r="D1169" t="s">
        <v>384</v>
      </c>
      <c r="E1169">
        <v>5612</v>
      </c>
      <c r="F1169">
        <v>1417</v>
      </c>
    </row>
    <row r="1170" spans="1:6" x14ac:dyDescent="0.2">
      <c r="A1170" t="s">
        <v>339</v>
      </c>
      <c r="B1170" t="s">
        <v>653</v>
      </c>
      <c r="C1170" t="s">
        <v>122</v>
      </c>
      <c r="D1170" t="s">
        <v>384</v>
      </c>
      <c r="E1170">
        <v>1269</v>
      </c>
      <c r="F1170">
        <v>583</v>
      </c>
    </row>
    <row r="1171" spans="1:6" x14ac:dyDescent="0.2">
      <c r="A1171" t="s">
        <v>339</v>
      </c>
      <c r="B1171" t="s">
        <v>653</v>
      </c>
      <c r="C1171" t="s">
        <v>123</v>
      </c>
      <c r="D1171" t="s">
        <v>384</v>
      </c>
      <c r="E1171">
        <v>2317</v>
      </c>
      <c r="F1171">
        <v>845</v>
      </c>
    </row>
    <row r="1172" spans="1:6" x14ac:dyDescent="0.2">
      <c r="A1172" t="s">
        <v>339</v>
      </c>
      <c r="B1172" t="s">
        <v>653</v>
      </c>
      <c r="C1172" t="s">
        <v>124</v>
      </c>
      <c r="D1172" t="s">
        <v>384</v>
      </c>
      <c r="E1172">
        <v>1609</v>
      </c>
      <c r="F1172">
        <v>688</v>
      </c>
    </row>
    <row r="1173" spans="1:6" x14ac:dyDescent="0.2">
      <c r="A1173" t="s">
        <v>339</v>
      </c>
      <c r="B1173" t="s">
        <v>653</v>
      </c>
      <c r="C1173" t="s">
        <v>125</v>
      </c>
      <c r="D1173" t="s">
        <v>384</v>
      </c>
      <c r="E1173">
        <v>3456</v>
      </c>
      <c r="F1173">
        <v>1095</v>
      </c>
    </row>
    <row r="1174" spans="1:6" x14ac:dyDescent="0.2">
      <c r="A1174" t="s">
        <v>339</v>
      </c>
      <c r="B1174" t="s">
        <v>653</v>
      </c>
      <c r="C1174" t="s">
        <v>126</v>
      </c>
      <c r="D1174" t="s">
        <v>384</v>
      </c>
      <c r="E1174">
        <v>3591</v>
      </c>
      <c r="F1174">
        <v>1668</v>
      </c>
    </row>
    <row r="1175" spans="1:6" x14ac:dyDescent="0.2">
      <c r="A1175" t="s">
        <v>339</v>
      </c>
      <c r="B1175" t="s">
        <v>653</v>
      </c>
      <c r="C1175" t="s">
        <v>127</v>
      </c>
      <c r="D1175" t="s">
        <v>384</v>
      </c>
      <c r="E1175">
        <v>2313</v>
      </c>
      <c r="F1175">
        <v>1078</v>
      </c>
    </row>
    <row r="1176" spans="1:6" x14ac:dyDescent="0.2">
      <c r="A1176" t="s">
        <v>339</v>
      </c>
      <c r="B1176" t="s">
        <v>653</v>
      </c>
      <c r="C1176" t="s">
        <v>128</v>
      </c>
      <c r="D1176" t="s">
        <v>384</v>
      </c>
      <c r="E1176">
        <v>1416</v>
      </c>
      <c r="F1176">
        <v>553</v>
      </c>
    </row>
    <row r="1177" spans="1:6" x14ac:dyDescent="0.2">
      <c r="A1177" t="s">
        <v>339</v>
      </c>
      <c r="B1177" t="s">
        <v>653</v>
      </c>
      <c r="C1177" t="s">
        <v>129</v>
      </c>
      <c r="D1177" t="s">
        <v>384</v>
      </c>
      <c r="E1177">
        <v>4373</v>
      </c>
      <c r="F1177">
        <v>1046</v>
      </c>
    </row>
    <row r="1178" spans="1:6" x14ac:dyDescent="0.2">
      <c r="A1178" t="s">
        <v>339</v>
      </c>
      <c r="B1178" t="s">
        <v>653</v>
      </c>
      <c r="C1178" t="s">
        <v>130</v>
      </c>
      <c r="D1178" t="s">
        <v>384</v>
      </c>
      <c r="E1178">
        <v>22063</v>
      </c>
      <c r="F1178">
        <v>12190</v>
      </c>
    </row>
    <row r="1179" spans="1:6" x14ac:dyDescent="0.2">
      <c r="A1179" t="s">
        <v>339</v>
      </c>
      <c r="B1179" t="s">
        <v>653</v>
      </c>
      <c r="C1179" t="s">
        <v>131</v>
      </c>
      <c r="D1179" t="s">
        <v>384</v>
      </c>
      <c r="E1179">
        <v>2825</v>
      </c>
      <c r="F1179">
        <v>1163</v>
      </c>
    </row>
    <row r="1180" spans="1:6" x14ac:dyDescent="0.2">
      <c r="A1180" t="s">
        <v>339</v>
      </c>
      <c r="B1180" t="s">
        <v>653</v>
      </c>
      <c r="C1180" t="s">
        <v>132</v>
      </c>
      <c r="D1180" t="s">
        <v>384</v>
      </c>
      <c r="E1180">
        <v>841</v>
      </c>
      <c r="F1180">
        <v>443</v>
      </c>
    </row>
    <row r="1181" spans="1:6" x14ac:dyDescent="0.2">
      <c r="A1181" t="s">
        <v>339</v>
      </c>
      <c r="B1181" t="s">
        <v>653</v>
      </c>
      <c r="C1181" t="s">
        <v>133</v>
      </c>
      <c r="D1181" t="s">
        <v>384</v>
      </c>
      <c r="E1181">
        <v>2567</v>
      </c>
      <c r="F1181">
        <v>986</v>
      </c>
    </row>
    <row r="1182" spans="1:6" x14ac:dyDescent="0.2">
      <c r="A1182" t="s">
        <v>339</v>
      </c>
      <c r="B1182" t="s">
        <v>653</v>
      </c>
      <c r="C1182" t="s">
        <v>134</v>
      </c>
      <c r="D1182" t="s">
        <v>384</v>
      </c>
      <c r="E1182">
        <v>21641</v>
      </c>
      <c r="F1182">
        <v>10432</v>
      </c>
    </row>
    <row r="1183" spans="1:6" x14ac:dyDescent="0.2">
      <c r="A1183" t="s">
        <v>339</v>
      </c>
      <c r="B1183" t="s">
        <v>653</v>
      </c>
      <c r="C1183" t="s">
        <v>135</v>
      </c>
      <c r="D1183" t="s">
        <v>384</v>
      </c>
      <c r="E1183">
        <v>1782</v>
      </c>
      <c r="F1183">
        <v>834</v>
      </c>
    </row>
    <row r="1184" spans="1:6" x14ac:dyDescent="0.2">
      <c r="A1184" t="s">
        <v>339</v>
      </c>
      <c r="B1184" t="s">
        <v>653</v>
      </c>
      <c r="C1184" t="s">
        <v>136</v>
      </c>
      <c r="D1184" t="s">
        <v>384</v>
      </c>
      <c r="E1184">
        <v>996</v>
      </c>
      <c r="F1184">
        <v>488</v>
      </c>
    </row>
    <row r="1185" spans="1:6" x14ac:dyDescent="0.2">
      <c r="A1185" t="s">
        <v>339</v>
      </c>
      <c r="B1185" t="s">
        <v>653</v>
      </c>
      <c r="C1185" t="s">
        <v>137</v>
      </c>
      <c r="D1185" t="s">
        <v>384</v>
      </c>
      <c r="E1185">
        <v>6326</v>
      </c>
      <c r="F1185">
        <v>1854</v>
      </c>
    </row>
    <row r="1186" spans="1:6" x14ac:dyDescent="0.2">
      <c r="A1186" t="s">
        <v>339</v>
      </c>
      <c r="B1186" t="s">
        <v>653</v>
      </c>
      <c r="C1186" t="s">
        <v>138</v>
      </c>
      <c r="D1186" t="s">
        <v>384</v>
      </c>
      <c r="E1186">
        <v>2130</v>
      </c>
      <c r="F1186">
        <v>715</v>
      </c>
    </row>
    <row r="1187" spans="1:6" x14ac:dyDescent="0.2">
      <c r="A1187" t="s">
        <v>339</v>
      </c>
      <c r="B1187" t="s">
        <v>653</v>
      </c>
      <c r="C1187" t="s">
        <v>139</v>
      </c>
      <c r="D1187" t="s">
        <v>384</v>
      </c>
      <c r="E1187">
        <v>1954</v>
      </c>
      <c r="F1187">
        <v>827</v>
      </c>
    </row>
    <row r="1188" spans="1:6" x14ac:dyDescent="0.2">
      <c r="A1188" t="s">
        <v>339</v>
      </c>
      <c r="B1188" t="s">
        <v>653</v>
      </c>
      <c r="C1188" t="s">
        <v>140</v>
      </c>
      <c r="D1188" t="s">
        <v>384</v>
      </c>
      <c r="E1188">
        <v>2058</v>
      </c>
      <c r="F1188">
        <v>989</v>
      </c>
    </row>
    <row r="1189" spans="1:6" x14ac:dyDescent="0.2">
      <c r="A1189" t="s">
        <v>339</v>
      </c>
      <c r="B1189" t="s">
        <v>653</v>
      </c>
      <c r="C1189" t="s">
        <v>141</v>
      </c>
      <c r="D1189" t="s">
        <v>384</v>
      </c>
      <c r="E1189">
        <v>3445</v>
      </c>
      <c r="F1189">
        <v>1243</v>
      </c>
    </row>
    <row r="1190" spans="1:6" x14ac:dyDescent="0.2">
      <c r="A1190" t="s">
        <v>339</v>
      </c>
      <c r="B1190" t="s">
        <v>653</v>
      </c>
      <c r="C1190" t="s">
        <v>142</v>
      </c>
      <c r="D1190" t="s">
        <v>384</v>
      </c>
      <c r="E1190">
        <v>794</v>
      </c>
      <c r="F1190">
        <v>420</v>
      </c>
    </row>
    <row r="1191" spans="1:6" x14ac:dyDescent="0.2">
      <c r="A1191" t="s">
        <v>339</v>
      </c>
      <c r="B1191" t="s">
        <v>653</v>
      </c>
      <c r="C1191" t="s">
        <v>143</v>
      </c>
      <c r="D1191" t="s">
        <v>384</v>
      </c>
      <c r="E1191">
        <v>1696</v>
      </c>
      <c r="F1191">
        <v>627</v>
      </c>
    </row>
    <row r="1192" spans="1:6" x14ac:dyDescent="0.2">
      <c r="A1192" t="s">
        <v>339</v>
      </c>
      <c r="B1192" t="s">
        <v>653</v>
      </c>
      <c r="C1192" t="s">
        <v>144</v>
      </c>
      <c r="D1192" t="s">
        <v>384</v>
      </c>
      <c r="E1192">
        <v>6481</v>
      </c>
      <c r="F1192">
        <v>2414</v>
      </c>
    </row>
    <row r="1193" spans="1:6" x14ac:dyDescent="0.2">
      <c r="A1193" t="s">
        <v>339</v>
      </c>
      <c r="B1193" t="s">
        <v>653</v>
      </c>
      <c r="C1193" t="s">
        <v>145</v>
      </c>
      <c r="D1193" t="s">
        <v>384</v>
      </c>
      <c r="E1193">
        <v>3105</v>
      </c>
      <c r="F1193">
        <v>908</v>
      </c>
    </row>
    <row r="1194" spans="1:6" x14ac:dyDescent="0.2">
      <c r="A1194" t="s">
        <v>339</v>
      </c>
      <c r="B1194" t="s">
        <v>653</v>
      </c>
      <c r="C1194" t="s">
        <v>146</v>
      </c>
      <c r="D1194" t="s">
        <v>384</v>
      </c>
      <c r="E1194">
        <v>5985</v>
      </c>
      <c r="F1194">
        <v>1712</v>
      </c>
    </row>
    <row r="1195" spans="1:6" x14ac:dyDescent="0.2">
      <c r="A1195" t="s">
        <v>339</v>
      </c>
      <c r="B1195" t="s">
        <v>653</v>
      </c>
      <c r="C1195" t="s">
        <v>147</v>
      </c>
      <c r="D1195" t="s">
        <v>384</v>
      </c>
      <c r="E1195">
        <v>807</v>
      </c>
      <c r="F1195">
        <v>427</v>
      </c>
    </row>
    <row r="1196" spans="1:6" x14ac:dyDescent="0.2">
      <c r="A1196" t="s">
        <v>339</v>
      </c>
      <c r="B1196" t="s">
        <v>653</v>
      </c>
      <c r="C1196" t="s">
        <v>148</v>
      </c>
      <c r="D1196" t="s">
        <v>384</v>
      </c>
      <c r="E1196">
        <v>1637</v>
      </c>
      <c r="F1196">
        <v>666</v>
      </c>
    </row>
    <row r="1197" spans="1:6" x14ac:dyDescent="0.2">
      <c r="A1197" t="s">
        <v>339</v>
      </c>
      <c r="B1197" t="s">
        <v>653</v>
      </c>
      <c r="C1197" t="s">
        <v>149</v>
      </c>
      <c r="D1197" t="s">
        <v>384</v>
      </c>
      <c r="E1197">
        <v>343</v>
      </c>
      <c r="F1197">
        <v>61</v>
      </c>
    </row>
    <row r="1198" spans="1:6" x14ac:dyDescent="0.2">
      <c r="A1198" t="s">
        <v>339</v>
      </c>
      <c r="B1198" t="s">
        <v>653</v>
      </c>
      <c r="C1198" t="s">
        <v>150</v>
      </c>
      <c r="D1198" t="s">
        <v>384</v>
      </c>
      <c r="E1198">
        <v>4431</v>
      </c>
      <c r="F1198">
        <v>1411</v>
      </c>
    </row>
    <row r="1199" spans="1:6" x14ac:dyDescent="0.2">
      <c r="A1199" t="s">
        <v>339</v>
      </c>
      <c r="B1199" t="s">
        <v>653</v>
      </c>
      <c r="C1199" t="s">
        <v>360</v>
      </c>
      <c r="D1199" t="s">
        <v>384</v>
      </c>
      <c r="E1199">
        <v>88</v>
      </c>
      <c r="F1199">
        <v>11</v>
      </c>
    </row>
    <row r="1200" spans="1:6" x14ac:dyDescent="0.2">
      <c r="A1200" t="s">
        <v>339</v>
      </c>
      <c r="B1200" t="s">
        <v>653</v>
      </c>
      <c r="C1200" t="s">
        <v>151</v>
      </c>
      <c r="D1200" t="s">
        <v>384</v>
      </c>
      <c r="E1200">
        <v>514</v>
      </c>
      <c r="F1200">
        <v>291</v>
      </c>
    </row>
    <row r="1201" spans="1:6" x14ac:dyDescent="0.2">
      <c r="A1201" t="s">
        <v>339</v>
      </c>
      <c r="B1201" t="s">
        <v>653</v>
      </c>
      <c r="C1201" t="s">
        <v>152</v>
      </c>
      <c r="D1201" t="s">
        <v>384</v>
      </c>
      <c r="E1201">
        <v>6553</v>
      </c>
      <c r="F1201">
        <v>1842</v>
      </c>
    </row>
    <row r="1202" spans="1:6" x14ac:dyDescent="0.2">
      <c r="A1202" t="s">
        <v>339</v>
      </c>
      <c r="B1202" t="s">
        <v>653</v>
      </c>
      <c r="C1202" t="s">
        <v>153</v>
      </c>
      <c r="D1202" t="s">
        <v>384</v>
      </c>
      <c r="E1202">
        <v>1511</v>
      </c>
      <c r="F1202">
        <v>756</v>
      </c>
    </row>
    <row r="1203" spans="1:6" x14ac:dyDescent="0.2">
      <c r="A1203" t="s">
        <v>339</v>
      </c>
      <c r="B1203" t="s">
        <v>653</v>
      </c>
      <c r="C1203" t="s">
        <v>78</v>
      </c>
      <c r="D1203" t="s">
        <v>384</v>
      </c>
      <c r="E1203">
        <v>302</v>
      </c>
      <c r="F1203">
        <v>215</v>
      </c>
    </row>
    <row r="1204" spans="1:6" x14ac:dyDescent="0.2">
      <c r="A1204" t="s">
        <v>339</v>
      </c>
      <c r="B1204" t="s">
        <v>653</v>
      </c>
      <c r="C1204" t="s">
        <v>154</v>
      </c>
      <c r="D1204" t="s">
        <v>384</v>
      </c>
      <c r="E1204">
        <v>1991</v>
      </c>
      <c r="F1204">
        <v>506</v>
      </c>
    </row>
    <row r="1205" spans="1:6" x14ac:dyDescent="0.2">
      <c r="A1205" t="s">
        <v>339</v>
      </c>
      <c r="B1205" t="s">
        <v>653</v>
      </c>
      <c r="C1205" t="s">
        <v>155</v>
      </c>
      <c r="D1205" t="s">
        <v>384</v>
      </c>
      <c r="E1205">
        <v>558</v>
      </c>
      <c r="F1205">
        <v>278</v>
      </c>
    </row>
    <row r="1206" spans="1:6" x14ac:dyDescent="0.2">
      <c r="A1206" t="s">
        <v>339</v>
      </c>
      <c r="B1206" t="s">
        <v>653</v>
      </c>
      <c r="C1206" t="s">
        <v>156</v>
      </c>
      <c r="D1206" t="s">
        <v>384</v>
      </c>
      <c r="E1206">
        <v>775</v>
      </c>
      <c r="F1206">
        <v>361</v>
      </c>
    </row>
    <row r="1207" spans="1:6" x14ac:dyDescent="0.2">
      <c r="A1207" t="s">
        <v>339</v>
      </c>
      <c r="B1207" t="s">
        <v>653</v>
      </c>
      <c r="C1207" t="s">
        <v>361</v>
      </c>
      <c r="D1207" t="s">
        <v>384</v>
      </c>
      <c r="E1207">
        <v>511</v>
      </c>
      <c r="F1207">
        <v>271</v>
      </c>
    </row>
    <row r="1208" spans="1:6" x14ac:dyDescent="0.2">
      <c r="A1208" t="s">
        <v>339</v>
      </c>
      <c r="B1208" t="s">
        <v>653</v>
      </c>
      <c r="C1208" t="s">
        <v>157</v>
      </c>
      <c r="D1208" t="s">
        <v>384</v>
      </c>
      <c r="E1208">
        <v>762</v>
      </c>
      <c r="F1208">
        <v>372</v>
      </c>
    </row>
    <row r="1209" spans="1:6" x14ac:dyDescent="0.2">
      <c r="A1209" t="s">
        <v>339</v>
      </c>
      <c r="B1209" t="s">
        <v>653</v>
      </c>
      <c r="C1209" t="s">
        <v>158</v>
      </c>
      <c r="D1209" t="s">
        <v>384</v>
      </c>
      <c r="E1209">
        <v>835</v>
      </c>
      <c r="F1209">
        <v>411</v>
      </c>
    </row>
    <row r="1210" spans="1:6" x14ac:dyDescent="0.2">
      <c r="A1210" t="s">
        <v>339</v>
      </c>
      <c r="B1210" t="s">
        <v>653</v>
      </c>
      <c r="C1210" t="s">
        <v>159</v>
      </c>
      <c r="D1210" t="s">
        <v>384</v>
      </c>
      <c r="E1210">
        <v>220</v>
      </c>
      <c r="F1210">
        <v>139</v>
      </c>
    </row>
    <row r="1211" spans="1:6" x14ac:dyDescent="0.2">
      <c r="A1211" t="s">
        <v>339</v>
      </c>
      <c r="B1211" t="s">
        <v>653</v>
      </c>
      <c r="C1211" t="s">
        <v>160</v>
      </c>
      <c r="D1211" t="s">
        <v>384</v>
      </c>
      <c r="E1211">
        <v>406</v>
      </c>
      <c r="F1211">
        <v>247</v>
      </c>
    </row>
    <row r="1212" spans="1:6" x14ac:dyDescent="0.2">
      <c r="A1212" t="s">
        <v>339</v>
      </c>
      <c r="B1212" t="s">
        <v>654</v>
      </c>
      <c r="C1212" t="s">
        <v>384</v>
      </c>
      <c r="D1212" t="s">
        <v>384</v>
      </c>
      <c r="E1212">
        <v>3922</v>
      </c>
      <c r="F1212">
        <v>3091</v>
      </c>
    </row>
    <row r="1213" spans="1:6" x14ac:dyDescent="0.2">
      <c r="A1213" t="s">
        <v>339</v>
      </c>
      <c r="B1213" t="s">
        <v>654</v>
      </c>
      <c r="C1213" t="s">
        <v>650</v>
      </c>
      <c r="D1213" t="s">
        <v>384</v>
      </c>
      <c r="E1213">
        <v>16566</v>
      </c>
      <c r="F1213">
        <v>11189</v>
      </c>
    </row>
    <row r="1214" spans="1:6" x14ac:dyDescent="0.2">
      <c r="A1214" t="s">
        <v>339</v>
      </c>
      <c r="B1214" t="s">
        <v>654</v>
      </c>
      <c r="C1214" t="s">
        <v>109</v>
      </c>
      <c r="D1214" t="s">
        <v>384</v>
      </c>
      <c r="E1214">
        <v>22</v>
      </c>
      <c r="F1214">
        <v>16</v>
      </c>
    </row>
    <row r="1215" spans="1:6" x14ac:dyDescent="0.2">
      <c r="A1215" t="s">
        <v>339</v>
      </c>
      <c r="B1215" t="s">
        <v>654</v>
      </c>
      <c r="C1215" t="s">
        <v>110</v>
      </c>
      <c r="D1215" t="s">
        <v>384</v>
      </c>
      <c r="E1215">
        <v>67</v>
      </c>
      <c r="F1215">
        <v>48</v>
      </c>
    </row>
    <row r="1216" spans="1:6" x14ac:dyDescent="0.2">
      <c r="A1216" t="s">
        <v>339</v>
      </c>
      <c r="B1216" t="s">
        <v>654</v>
      </c>
      <c r="C1216" t="s">
        <v>111</v>
      </c>
      <c r="D1216" t="s">
        <v>384</v>
      </c>
      <c r="E1216">
        <v>17</v>
      </c>
      <c r="F1216">
        <v>9</v>
      </c>
    </row>
    <row r="1217" spans="1:6" x14ac:dyDescent="0.2">
      <c r="A1217" t="s">
        <v>339</v>
      </c>
      <c r="B1217" t="s">
        <v>654</v>
      </c>
      <c r="C1217" t="s">
        <v>112</v>
      </c>
      <c r="D1217" t="s">
        <v>384</v>
      </c>
      <c r="E1217">
        <v>41</v>
      </c>
      <c r="F1217">
        <v>23</v>
      </c>
    </row>
    <row r="1218" spans="1:6" x14ac:dyDescent="0.2">
      <c r="A1218" t="s">
        <v>339</v>
      </c>
      <c r="B1218" t="s">
        <v>654</v>
      </c>
      <c r="C1218" t="s">
        <v>113</v>
      </c>
      <c r="D1218" t="s">
        <v>384</v>
      </c>
      <c r="E1218">
        <v>30</v>
      </c>
      <c r="F1218">
        <v>21</v>
      </c>
    </row>
    <row r="1219" spans="1:6" x14ac:dyDescent="0.2">
      <c r="A1219" t="s">
        <v>339</v>
      </c>
      <c r="B1219" t="s">
        <v>654</v>
      </c>
      <c r="C1219" t="s">
        <v>114</v>
      </c>
      <c r="D1219" t="s">
        <v>384</v>
      </c>
      <c r="E1219">
        <v>12</v>
      </c>
      <c r="F1219">
        <v>8</v>
      </c>
    </row>
    <row r="1220" spans="1:6" x14ac:dyDescent="0.2">
      <c r="A1220" t="s">
        <v>339</v>
      </c>
      <c r="B1220" t="s">
        <v>654</v>
      </c>
      <c r="C1220" t="s">
        <v>86</v>
      </c>
      <c r="D1220" t="s">
        <v>384</v>
      </c>
      <c r="E1220">
        <v>100</v>
      </c>
      <c r="F1220">
        <v>54</v>
      </c>
    </row>
    <row r="1221" spans="1:6" x14ac:dyDescent="0.2">
      <c r="A1221" t="s">
        <v>339</v>
      </c>
      <c r="B1221" t="s">
        <v>654</v>
      </c>
      <c r="C1221" t="s">
        <v>115</v>
      </c>
      <c r="D1221" t="s">
        <v>384</v>
      </c>
      <c r="E1221">
        <v>86</v>
      </c>
      <c r="F1221">
        <v>44</v>
      </c>
    </row>
    <row r="1222" spans="1:6" x14ac:dyDescent="0.2">
      <c r="A1222" t="s">
        <v>339</v>
      </c>
      <c r="B1222" t="s">
        <v>654</v>
      </c>
      <c r="C1222" t="s">
        <v>116</v>
      </c>
      <c r="D1222" t="s">
        <v>384</v>
      </c>
      <c r="E1222">
        <v>74</v>
      </c>
      <c r="F1222">
        <v>38</v>
      </c>
    </row>
    <row r="1223" spans="1:6" x14ac:dyDescent="0.2">
      <c r="A1223" t="s">
        <v>339</v>
      </c>
      <c r="B1223" t="s">
        <v>654</v>
      </c>
      <c r="C1223" t="s">
        <v>89</v>
      </c>
      <c r="D1223" t="s">
        <v>384</v>
      </c>
      <c r="E1223">
        <v>75</v>
      </c>
      <c r="F1223">
        <v>39</v>
      </c>
    </row>
    <row r="1224" spans="1:6" x14ac:dyDescent="0.2">
      <c r="A1224" t="s">
        <v>339</v>
      </c>
      <c r="B1224" t="s">
        <v>654</v>
      </c>
      <c r="C1224" t="s">
        <v>117</v>
      </c>
      <c r="D1224" t="s">
        <v>384</v>
      </c>
      <c r="E1224">
        <v>50</v>
      </c>
      <c r="F1224">
        <v>25</v>
      </c>
    </row>
    <row r="1225" spans="1:6" x14ac:dyDescent="0.2">
      <c r="A1225" t="s">
        <v>339</v>
      </c>
      <c r="B1225" t="s">
        <v>654</v>
      </c>
      <c r="C1225" t="s">
        <v>118</v>
      </c>
      <c r="D1225" t="s">
        <v>384</v>
      </c>
      <c r="E1225">
        <v>346</v>
      </c>
      <c r="F1225">
        <v>295</v>
      </c>
    </row>
    <row r="1226" spans="1:6" x14ac:dyDescent="0.2">
      <c r="A1226" t="s">
        <v>339</v>
      </c>
      <c r="B1226" t="s">
        <v>654</v>
      </c>
      <c r="C1226" t="s">
        <v>119</v>
      </c>
      <c r="D1226" t="s">
        <v>384</v>
      </c>
      <c r="E1226">
        <v>2001</v>
      </c>
      <c r="F1226">
        <v>514</v>
      </c>
    </row>
    <row r="1227" spans="1:6" x14ac:dyDescent="0.2">
      <c r="A1227" t="s">
        <v>339</v>
      </c>
      <c r="B1227" t="s">
        <v>654</v>
      </c>
      <c r="C1227" t="s">
        <v>120</v>
      </c>
      <c r="D1227" t="s">
        <v>384</v>
      </c>
      <c r="E1227">
        <v>437</v>
      </c>
      <c r="F1227">
        <v>330</v>
      </c>
    </row>
    <row r="1228" spans="1:6" x14ac:dyDescent="0.2">
      <c r="A1228" t="s">
        <v>339</v>
      </c>
      <c r="B1228" t="s">
        <v>654</v>
      </c>
      <c r="C1228" t="s">
        <v>121</v>
      </c>
      <c r="D1228" t="s">
        <v>384</v>
      </c>
      <c r="E1228">
        <v>311</v>
      </c>
      <c r="F1228">
        <v>253</v>
      </c>
    </row>
    <row r="1229" spans="1:6" x14ac:dyDescent="0.2">
      <c r="A1229" t="s">
        <v>339</v>
      </c>
      <c r="B1229" t="s">
        <v>654</v>
      </c>
      <c r="C1229" t="s">
        <v>80</v>
      </c>
      <c r="D1229" t="s">
        <v>384</v>
      </c>
      <c r="E1229">
        <v>305</v>
      </c>
      <c r="F1229">
        <v>258</v>
      </c>
    </row>
    <row r="1230" spans="1:6" x14ac:dyDescent="0.2">
      <c r="A1230" t="s">
        <v>339</v>
      </c>
      <c r="B1230" t="s">
        <v>654</v>
      </c>
      <c r="C1230" t="s">
        <v>122</v>
      </c>
      <c r="D1230" t="s">
        <v>384</v>
      </c>
      <c r="E1230">
        <v>54</v>
      </c>
      <c r="F1230">
        <v>42</v>
      </c>
    </row>
    <row r="1231" spans="1:6" x14ac:dyDescent="0.2">
      <c r="A1231" t="s">
        <v>339</v>
      </c>
      <c r="B1231" t="s">
        <v>654</v>
      </c>
      <c r="C1231" t="s">
        <v>123</v>
      </c>
      <c r="D1231" t="s">
        <v>384</v>
      </c>
      <c r="E1231">
        <v>766</v>
      </c>
      <c r="F1231">
        <v>651</v>
      </c>
    </row>
    <row r="1232" spans="1:6" x14ac:dyDescent="0.2">
      <c r="A1232" t="s">
        <v>339</v>
      </c>
      <c r="B1232" t="s">
        <v>654</v>
      </c>
      <c r="C1232" t="s">
        <v>124</v>
      </c>
      <c r="D1232" t="s">
        <v>384</v>
      </c>
      <c r="E1232">
        <v>266</v>
      </c>
      <c r="F1232">
        <v>254</v>
      </c>
    </row>
    <row r="1233" spans="1:6" x14ac:dyDescent="0.2">
      <c r="A1233" t="s">
        <v>339</v>
      </c>
      <c r="B1233" t="s">
        <v>654</v>
      </c>
      <c r="C1233" t="s">
        <v>125</v>
      </c>
      <c r="D1233" t="s">
        <v>384</v>
      </c>
      <c r="E1233">
        <v>114</v>
      </c>
      <c r="F1233">
        <v>67</v>
      </c>
    </row>
    <row r="1234" spans="1:6" x14ac:dyDescent="0.2">
      <c r="A1234" t="s">
        <v>339</v>
      </c>
      <c r="B1234" t="s">
        <v>654</v>
      </c>
      <c r="C1234" t="s">
        <v>126</v>
      </c>
      <c r="D1234" t="s">
        <v>384</v>
      </c>
      <c r="E1234">
        <v>255</v>
      </c>
      <c r="F1234">
        <v>218</v>
      </c>
    </row>
    <row r="1235" spans="1:6" x14ac:dyDescent="0.2">
      <c r="A1235" t="s">
        <v>339</v>
      </c>
      <c r="B1235" t="s">
        <v>654</v>
      </c>
      <c r="C1235" t="s">
        <v>127</v>
      </c>
      <c r="D1235" t="s">
        <v>384</v>
      </c>
      <c r="E1235">
        <v>1263</v>
      </c>
      <c r="F1235">
        <v>1188</v>
      </c>
    </row>
    <row r="1236" spans="1:6" x14ac:dyDescent="0.2">
      <c r="A1236" t="s">
        <v>339</v>
      </c>
      <c r="B1236" t="s">
        <v>654</v>
      </c>
      <c r="C1236" t="s">
        <v>128</v>
      </c>
      <c r="D1236" t="s">
        <v>384</v>
      </c>
      <c r="E1236">
        <v>57</v>
      </c>
      <c r="F1236">
        <v>31</v>
      </c>
    </row>
    <row r="1237" spans="1:6" x14ac:dyDescent="0.2">
      <c r="A1237" t="s">
        <v>339</v>
      </c>
      <c r="B1237" t="s">
        <v>654</v>
      </c>
      <c r="C1237" t="s">
        <v>129</v>
      </c>
      <c r="D1237" t="s">
        <v>384</v>
      </c>
      <c r="E1237">
        <v>87</v>
      </c>
      <c r="F1237">
        <v>67</v>
      </c>
    </row>
    <row r="1238" spans="1:6" x14ac:dyDescent="0.2">
      <c r="A1238" t="s">
        <v>339</v>
      </c>
      <c r="B1238" t="s">
        <v>654</v>
      </c>
      <c r="C1238" t="s">
        <v>130</v>
      </c>
      <c r="D1238" t="s">
        <v>384</v>
      </c>
      <c r="E1238">
        <v>174</v>
      </c>
      <c r="F1238">
        <v>111</v>
      </c>
    </row>
    <row r="1239" spans="1:6" x14ac:dyDescent="0.2">
      <c r="A1239" t="s">
        <v>339</v>
      </c>
      <c r="B1239" t="s">
        <v>654</v>
      </c>
      <c r="C1239" t="s">
        <v>131</v>
      </c>
      <c r="D1239" t="s">
        <v>384</v>
      </c>
      <c r="E1239">
        <v>310</v>
      </c>
      <c r="F1239">
        <v>282</v>
      </c>
    </row>
    <row r="1240" spans="1:6" x14ac:dyDescent="0.2">
      <c r="A1240" t="s">
        <v>339</v>
      </c>
      <c r="B1240" t="s">
        <v>654</v>
      </c>
      <c r="C1240" t="s">
        <v>132</v>
      </c>
      <c r="D1240" t="s">
        <v>384</v>
      </c>
      <c r="E1240">
        <v>34</v>
      </c>
      <c r="F1240">
        <v>17</v>
      </c>
    </row>
    <row r="1241" spans="1:6" x14ac:dyDescent="0.2">
      <c r="A1241" t="s">
        <v>339</v>
      </c>
      <c r="B1241" t="s">
        <v>654</v>
      </c>
      <c r="C1241" t="s">
        <v>133</v>
      </c>
      <c r="D1241" t="s">
        <v>384</v>
      </c>
      <c r="E1241">
        <v>83</v>
      </c>
      <c r="F1241">
        <v>55</v>
      </c>
    </row>
    <row r="1242" spans="1:6" x14ac:dyDescent="0.2">
      <c r="A1242" t="s">
        <v>339</v>
      </c>
      <c r="B1242" t="s">
        <v>654</v>
      </c>
      <c r="C1242" t="s">
        <v>134</v>
      </c>
      <c r="D1242" t="s">
        <v>384</v>
      </c>
      <c r="E1242">
        <v>790</v>
      </c>
      <c r="F1242">
        <v>363</v>
      </c>
    </row>
    <row r="1243" spans="1:6" x14ac:dyDescent="0.2">
      <c r="A1243" t="s">
        <v>339</v>
      </c>
      <c r="B1243" t="s">
        <v>654</v>
      </c>
      <c r="C1243" t="s">
        <v>135</v>
      </c>
      <c r="D1243" t="s">
        <v>384</v>
      </c>
      <c r="E1243">
        <v>363</v>
      </c>
      <c r="F1243">
        <v>313</v>
      </c>
    </row>
    <row r="1244" spans="1:6" x14ac:dyDescent="0.2">
      <c r="A1244" t="s">
        <v>339</v>
      </c>
      <c r="B1244" t="s">
        <v>654</v>
      </c>
      <c r="C1244" t="s">
        <v>136</v>
      </c>
      <c r="D1244" t="s">
        <v>384</v>
      </c>
      <c r="E1244">
        <v>51</v>
      </c>
      <c r="F1244">
        <v>20</v>
      </c>
    </row>
    <row r="1245" spans="1:6" x14ac:dyDescent="0.2">
      <c r="A1245" t="s">
        <v>339</v>
      </c>
      <c r="B1245" t="s">
        <v>654</v>
      </c>
      <c r="C1245" t="s">
        <v>137</v>
      </c>
      <c r="D1245" t="s">
        <v>384</v>
      </c>
      <c r="E1245">
        <v>103</v>
      </c>
      <c r="F1245">
        <v>55</v>
      </c>
    </row>
    <row r="1246" spans="1:6" x14ac:dyDescent="0.2">
      <c r="A1246" t="s">
        <v>339</v>
      </c>
      <c r="B1246" t="s">
        <v>654</v>
      </c>
      <c r="C1246" t="s">
        <v>138</v>
      </c>
      <c r="D1246" t="s">
        <v>384</v>
      </c>
      <c r="E1246">
        <v>135</v>
      </c>
      <c r="F1246">
        <v>102</v>
      </c>
    </row>
    <row r="1247" spans="1:6" x14ac:dyDescent="0.2">
      <c r="A1247" t="s">
        <v>339</v>
      </c>
      <c r="B1247" t="s">
        <v>654</v>
      </c>
      <c r="C1247" t="s">
        <v>139</v>
      </c>
      <c r="D1247" t="s">
        <v>384</v>
      </c>
      <c r="E1247">
        <v>61</v>
      </c>
      <c r="F1247">
        <v>42</v>
      </c>
    </row>
    <row r="1248" spans="1:6" x14ac:dyDescent="0.2">
      <c r="A1248" t="s">
        <v>339</v>
      </c>
      <c r="B1248" t="s">
        <v>654</v>
      </c>
      <c r="C1248" t="s">
        <v>140</v>
      </c>
      <c r="D1248" t="s">
        <v>384</v>
      </c>
      <c r="E1248">
        <v>280</v>
      </c>
      <c r="F1248">
        <v>240</v>
      </c>
    </row>
    <row r="1249" spans="1:6" x14ac:dyDescent="0.2">
      <c r="A1249" t="s">
        <v>339</v>
      </c>
      <c r="B1249" t="s">
        <v>654</v>
      </c>
      <c r="C1249" t="s">
        <v>141</v>
      </c>
      <c r="D1249" t="s">
        <v>384</v>
      </c>
      <c r="E1249">
        <v>1772</v>
      </c>
      <c r="F1249">
        <v>804</v>
      </c>
    </row>
    <row r="1250" spans="1:6" x14ac:dyDescent="0.2">
      <c r="A1250" t="s">
        <v>339</v>
      </c>
      <c r="B1250" t="s">
        <v>654</v>
      </c>
      <c r="C1250" t="s">
        <v>142</v>
      </c>
      <c r="D1250" t="s">
        <v>384</v>
      </c>
      <c r="E1250">
        <v>18</v>
      </c>
      <c r="F1250">
        <v>7</v>
      </c>
    </row>
    <row r="1251" spans="1:6" x14ac:dyDescent="0.2">
      <c r="A1251" t="s">
        <v>339</v>
      </c>
      <c r="B1251" t="s">
        <v>654</v>
      </c>
      <c r="C1251" t="s">
        <v>143</v>
      </c>
      <c r="D1251" t="s">
        <v>384</v>
      </c>
      <c r="E1251">
        <v>55</v>
      </c>
      <c r="F1251">
        <v>25</v>
      </c>
    </row>
    <row r="1252" spans="1:6" x14ac:dyDescent="0.2">
      <c r="A1252" t="s">
        <v>339</v>
      </c>
      <c r="B1252" t="s">
        <v>654</v>
      </c>
      <c r="C1252" t="s">
        <v>144</v>
      </c>
      <c r="D1252" t="s">
        <v>384</v>
      </c>
      <c r="E1252">
        <v>508</v>
      </c>
      <c r="F1252">
        <v>384</v>
      </c>
    </row>
    <row r="1253" spans="1:6" x14ac:dyDescent="0.2">
      <c r="A1253" t="s">
        <v>339</v>
      </c>
      <c r="B1253" t="s">
        <v>654</v>
      </c>
      <c r="C1253" t="s">
        <v>145</v>
      </c>
      <c r="D1253" t="s">
        <v>384</v>
      </c>
      <c r="E1253">
        <v>26</v>
      </c>
      <c r="F1253">
        <v>12</v>
      </c>
    </row>
    <row r="1254" spans="1:6" x14ac:dyDescent="0.2">
      <c r="A1254" t="s">
        <v>339</v>
      </c>
      <c r="B1254" t="s">
        <v>654</v>
      </c>
      <c r="C1254" t="s">
        <v>146</v>
      </c>
      <c r="D1254" t="s">
        <v>384</v>
      </c>
      <c r="E1254">
        <v>80</v>
      </c>
      <c r="F1254">
        <v>47</v>
      </c>
    </row>
    <row r="1255" spans="1:6" x14ac:dyDescent="0.2">
      <c r="A1255" t="s">
        <v>339</v>
      </c>
      <c r="B1255" t="s">
        <v>654</v>
      </c>
      <c r="C1255" t="s">
        <v>147</v>
      </c>
      <c r="D1255" t="s">
        <v>384</v>
      </c>
      <c r="E1255">
        <v>22</v>
      </c>
      <c r="F1255">
        <v>10</v>
      </c>
    </row>
    <row r="1256" spans="1:6" x14ac:dyDescent="0.2">
      <c r="A1256" t="s">
        <v>339</v>
      </c>
      <c r="B1256" t="s">
        <v>654</v>
      </c>
      <c r="C1256" t="s">
        <v>148</v>
      </c>
      <c r="D1256" t="s">
        <v>384</v>
      </c>
      <c r="E1256">
        <v>214</v>
      </c>
      <c r="F1256">
        <v>188</v>
      </c>
    </row>
    <row r="1257" spans="1:6" x14ac:dyDescent="0.2">
      <c r="A1257" t="s">
        <v>339</v>
      </c>
      <c r="B1257" t="s">
        <v>654</v>
      </c>
      <c r="C1257" t="s">
        <v>149</v>
      </c>
      <c r="D1257" t="s">
        <v>384</v>
      </c>
      <c r="E1257">
        <v>155</v>
      </c>
      <c r="F1257">
        <v>130</v>
      </c>
    </row>
    <row r="1258" spans="1:6" x14ac:dyDescent="0.2">
      <c r="A1258" t="s">
        <v>339</v>
      </c>
      <c r="B1258" t="s">
        <v>654</v>
      </c>
      <c r="C1258" t="s">
        <v>150</v>
      </c>
      <c r="D1258" t="s">
        <v>384</v>
      </c>
      <c r="E1258">
        <v>97</v>
      </c>
      <c r="F1258">
        <v>64</v>
      </c>
    </row>
    <row r="1259" spans="1:6" x14ac:dyDescent="0.2">
      <c r="A1259" t="s">
        <v>339</v>
      </c>
      <c r="B1259" t="s">
        <v>654</v>
      </c>
      <c r="C1259" t="s">
        <v>360</v>
      </c>
      <c r="D1259" t="s">
        <v>384</v>
      </c>
      <c r="E1259">
        <v>33</v>
      </c>
      <c r="F1259">
        <v>30</v>
      </c>
    </row>
    <row r="1260" spans="1:6" x14ac:dyDescent="0.2">
      <c r="A1260" t="s">
        <v>339</v>
      </c>
      <c r="B1260" t="s">
        <v>654</v>
      </c>
      <c r="C1260" t="s">
        <v>151</v>
      </c>
      <c r="D1260" t="s">
        <v>384</v>
      </c>
      <c r="E1260">
        <v>5</v>
      </c>
      <c r="F1260">
        <v>2</v>
      </c>
    </row>
    <row r="1261" spans="1:6" x14ac:dyDescent="0.2">
      <c r="A1261" t="s">
        <v>339</v>
      </c>
      <c r="B1261" t="s">
        <v>654</v>
      </c>
      <c r="C1261" t="s">
        <v>152</v>
      </c>
      <c r="D1261" t="s">
        <v>384</v>
      </c>
      <c r="E1261">
        <v>309</v>
      </c>
      <c r="F1261">
        <v>238</v>
      </c>
    </row>
    <row r="1262" spans="1:6" x14ac:dyDescent="0.2">
      <c r="A1262" t="s">
        <v>339</v>
      </c>
      <c r="B1262" t="s">
        <v>654</v>
      </c>
      <c r="C1262" t="s">
        <v>153</v>
      </c>
      <c r="D1262" t="s">
        <v>384</v>
      </c>
      <c r="E1262">
        <v>25</v>
      </c>
      <c r="F1262">
        <v>13</v>
      </c>
    </row>
    <row r="1263" spans="1:6" x14ac:dyDescent="0.2">
      <c r="A1263" t="s">
        <v>339</v>
      </c>
      <c r="B1263" t="s">
        <v>654</v>
      </c>
      <c r="C1263" t="s">
        <v>78</v>
      </c>
      <c r="D1263" t="s">
        <v>384</v>
      </c>
      <c r="E1263">
        <v>6</v>
      </c>
      <c r="F1263">
        <v>3</v>
      </c>
    </row>
    <row r="1264" spans="1:6" x14ac:dyDescent="0.2">
      <c r="A1264" t="s">
        <v>339</v>
      </c>
      <c r="B1264" t="s">
        <v>654</v>
      </c>
      <c r="C1264" t="s">
        <v>154</v>
      </c>
      <c r="D1264" t="s">
        <v>384</v>
      </c>
      <c r="E1264">
        <v>18</v>
      </c>
      <c r="F1264">
        <v>5</v>
      </c>
    </row>
    <row r="1265" spans="1:6" x14ac:dyDescent="0.2">
      <c r="A1265" t="s">
        <v>339</v>
      </c>
      <c r="B1265" t="s">
        <v>654</v>
      </c>
      <c r="C1265" t="s">
        <v>155</v>
      </c>
      <c r="D1265" t="s">
        <v>384</v>
      </c>
      <c r="E1265">
        <v>21</v>
      </c>
      <c r="F1265">
        <v>11</v>
      </c>
    </row>
    <row r="1266" spans="1:6" x14ac:dyDescent="0.2">
      <c r="A1266" t="s">
        <v>339</v>
      </c>
      <c r="B1266" t="s">
        <v>654</v>
      </c>
      <c r="C1266" t="s">
        <v>156</v>
      </c>
      <c r="D1266" t="s">
        <v>384</v>
      </c>
      <c r="E1266">
        <v>24</v>
      </c>
      <c r="F1266">
        <v>14</v>
      </c>
    </row>
    <row r="1267" spans="1:6" x14ac:dyDescent="0.2">
      <c r="A1267" t="s">
        <v>339</v>
      </c>
      <c r="B1267" t="s">
        <v>654</v>
      </c>
      <c r="C1267" t="s">
        <v>361</v>
      </c>
      <c r="D1267" t="s">
        <v>384</v>
      </c>
      <c r="E1267">
        <v>8</v>
      </c>
      <c r="F1267">
        <v>3</v>
      </c>
    </row>
    <row r="1268" spans="1:6" x14ac:dyDescent="0.2">
      <c r="A1268" t="s">
        <v>339</v>
      </c>
      <c r="B1268" t="s">
        <v>654</v>
      </c>
      <c r="C1268" t="s">
        <v>157</v>
      </c>
      <c r="D1268" t="s">
        <v>384</v>
      </c>
      <c r="E1268">
        <v>20</v>
      </c>
      <c r="F1268">
        <v>12</v>
      </c>
    </row>
    <row r="1269" spans="1:6" x14ac:dyDescent="0.2">
      <c r="A1269" t="s">
        <v>339</v>
      </c>
      <c r="B1269" t="s">
        <v>654</v>
      </c>
      <c r="C1269" t="s">
        <v>158</v>
      </c>
      <c r="D1269" t="s">
        <v>384</v>
      </c>
      <c r="E1269">
        <v>3</v>
      </c>
      <c r="F1269">
        <v>1</v>
      </c>
    </row>
    <row r="1270" spans="1:6" x14ac:dyDescent="0.2">
      <c r="A1270" t="s">
        <v>339</v>
      </c>
      <c r="B1270" t="s">
        <v>654</v>
      </c>
      <c r="C1270" t="s">
        <v>159</v>
      </c>
      <c r="D1270" t="s">
        <v>384</v>
      </c>
      <c r="E1270">
        <v>1</v>
      </c>
      <c r="F1270">
        <v>1</v>
      </c>
    </row>
    <row r="1271" spans="1:6" x14ac:dyDescent="0.2">
      <c r="A1271" t="s">
        <v>339</v>
      </c>
      <c r="B1271" t="s">
        <v>654</v>
      </c>
      <c r="C1271" t="s">
        <v>160</v>
      </c>
      <c r="D1271" t="s">
        <v>384</v>
      </c>
      <c r="E1271">
        <v>4</v>
      </c>
      <c r="F1271">
        <v>1</v>
      </c>
    </row>
    <row r="1272" spans="1:6" x14ac:dyDescent="0.2">
      <c r="A1272" t="s">
        <v>339</v>
      </c>
      <c r="B1272" t="s">
        <v>655</v>
      </c>
      <c r="C1272" t="s">
        <v>384</v>
      </c>
      <c r="D1272" t="s">
        <v>384</v>
      </c>
      <c r="E1272">
        <v>3484</v>
      </c>
      <c r="F1272">
        <v>322</v>
      </c>
    </row>
    <row r="1273" spans="1:6" x14ac:dyDescent="0.2">
      <c r="A1273" t="s">
        <v>339</v>
      </c>
      <c r="B1273" t="s">
        <v>655</v>
      </c>
      <c r="C1273" t="s">
        <v>650</v>
      </c>
      <c r="D1273" t="s">
        <v>384</v>
      </c>
      <c r="E1273">
        <v>90756</v>
      </c>
      <c r="F1273">
        <v>34084</v>
      </c>
    </row>
    <row r="1274" spans="1:6" x14ac:dyDescent="0.2">
      <c r="A1274" t="s">
        <v>339</v>
      </c>
      <c r="B1274" t="s">
        <v>655</v>
      </c>
      <c r="C1274" t="s">
        <v>109</v>
      </c>
      <c r="D1274" t="s">
        <v>384</v>
      </c>
      <c r="E1274">
        <v>214</v>
      </c>
      <c r="F1274">
        <v>139</v>
      </c>
    </row>
    <row r="1275" spans="1:6" x14ac:dyDescent="0.2">
      <c r="A1275" t="s">
        <v>339</v>
      </c>
      <c r="B1275" t="s">
        <v>655</v>
      </c>
      <c r="C1275" t="s">
        <v>110</v>
      </c>
      <c r="D1275" t="s">
        <v>384</v>
      </c>
      <c r="E1275">
        <v>654</v>
      </c>
      <c r="F1275">
        <v>290</v>
      </c>
    </row>
    <row r="1276" spans="1:6" x14ac:dyDescent="0.2">
      <c r="A1276" t="s">
        <v>339</v>
      </c>
      <c r="B1276" t="s">
        <v>655</v>
      </c>
      <c r="C1276" t="s">
        <v>111</v>
      </c>
      <c r="D1276" t="s">
        <v>384</v>
      </c>
      <c r="E1276">
        <v>714</v>
      </c>
      <c r="F1276">
        <v>253</v>
      </c>
    </row>
    <row r="1277" spans="1:6" x14ac:dyDescent="0.2">
      <c r="A1277" t="s">
        <v>339</v>
      </c>
      <c r="B1277" t="s">
        <v>655</v>
      </c>
      <c r="C1277" t="s">
        <v>112</v>
      </c>
      <c r="D1277" t="s">
        <v>384</v>
      </c>
      <c r="E1277">
        <v>435</v>
      </c>
      <c r="F1277">
        <v>168</v>
      </c>
    </row>
    <row r="1278" spans="1:6" x14ac:dyDescent="0.2">
      <c r="A1278" t="s">
        <v>339</v>
      </c>
      <c r="B1278" t="s">
        <v>655</v>
      </c>
      <c r="C1278" t="s">
        <v>113</v>
      </c>
      <c r="D1278" t="s">
        <v>384</v>
      </c>
      <c r="E1278">
        <v>288</v>
      </c>
      <c r="F1278">
        <v>161</v>
      </c>
    </row>
    <row r="1279" spans="1:6" x14ac:dyDescent="0.2">
      <c r="A1279" t="s">
        <v>339</v>
      </c>
      <c r="B1279" t="s">
        <v>655</v>
      </c>
      <c r="C1279" t="s">
        <v>114</v>
      </c>
      <c r="D1279" t="s">
        <v>384</v>
      </c>
      <c r="E1279">
        <v>199</v>
      </c>
      <c r="F1279">
        <v>109</v>
      </c>
    </row>
    <row r="1280" spans="1:6" x14ac:dyDescent="0.2">
      <c r="A1280" t="s">
        <v>339</v>
      </c>
      <c r="B1280" t="s">
        <v>655</v>
      </c>
      <c r="C1280" t="s">
        <v>86</v>
      </c>
      <c r="D1280" t="s">
        <v>384</v>
      </c>
      <c r="E1280">
        <v>1953</v>
      </c>
      <c r="F1280">
        <v>1202</v>
      </c>
    </row>
    <row r="1281" spans="1:6" x14ac:dyDescent="0.2">
      <c r="A1281" t="s">
        <v>339</v>
      </c>
      <c r="B1281" t="s">
        <v>655</v>
      </c>
      <c r="C1281" t="s">
        <v>115</v>
      </c>
      <c r="D1281" t="s">
        <v>384</v>
      </c>
      <c r="E1281">
        <v>543</v>
      </c>
      <c r="F1281">
        <v>237</v>
      </c>
    </row>
    <row r="1282" spans="1:6" x14ac:dyDescent="0.2">
      <c r="A1282" t="s">
        <v>339</v>
      </c>
      <c r="B1282" t="s">
        <v>655</v>
      </c>
      <c r="C1282" t="s">
        <v>116</v>
      </c>
      <c r="D1282" t="s">
        <v>384</v>
      </c>
      <c r="E1282">
        <v>948</v>
      </c>
      <c r="F1282">
        <v>508</v>
      </c>
    </row>
    <row r="1283" spans="1:6" x14ac:dyDescent="0.2">
      <c r="A1283" t="s">
        <v>339</v>
      </c>
      <c r="B1283" t="s">
        <v>655</v>
      </c>
      <c r="C1283" t="s">
        <v>89</v>
      </c>
      <c r="D1283" t="s">
        <v>384</v>
      </c>
      <c r="E1283">
        <v>1799</v>
      </c>
      <c r="F1283">
        <v>1121</v>
      </c>
    </row>
    <row r="1284" spans="1:6" x14ac:dyDescent="0.2">
      <c r="A1284" t="s">
        <v>339</v>
      </c>
      <c r="B1284" t="s">
        <v>655</v>
      </c>
      <c r="C1284" t="s">
        <v>117</v>
      </c>
      <c r="D1284" t="s">
        <v>384</v>
      </c>
      <c r="E1284">
        <v>633</v>
      </c>
      <c r="F1284">
        <v>452</v>
      </c>
    </row>
    <row r="1285" spans="1:6" x14ac:dyDescent="0.2">
      <c r="A1285" t="s">
        <v>339</v>
      </c>
      <c r="B1285" t="s">
        <v>655</v>
      </c>
      <c r="C1285" t="s">
        <v>118</v>
      </c>
      <c r="D1285" t="s">
        <v>384</v>
      </c>
      <c r="E1285">
        <v>1833</v>
      </c>
      <c r="F1285">
        <v>862</v>
      </c>
    </row>
    <row r="1286" spans="1:6" x14ac:dyDescent="0.2">
      <c r="A1286" t="s">
        <v>339</v>
      </c>
      <c r="B1286" t="s">
        <v>655</v>
      </c>
      <c r="C1286" t="s">
        <v>119</v>
      </c>
      <c r="D1286" t="s">
        <v>384</v>
      </c>
      <c r="E1286">
        <v>4908</v>
      </c>
      <c r="F1286">
        <v>2080</v>
      </c>
    </row>
    <row r="1287" spans="1:6" x14ac:dyDescent="0.2">
      <c r="A1287" t="s">
        <v>339</v>
      </c>
      <c r="B1287" t="s">
        <v>655</v>
      </c>
      <c r="C1287" t="s">
        <v>120</v>
      </c>
      <c r="D1287" t="s">
        <v>384</v>
      </c>
      <c r="E1287">
        <v>2532</v>
      </c>
      <c r="F1287">
        <v>1508</v>
      </c>
    </row>
    <row r="1288" spans="1:6" x14ac:dyDescent="0.2">
      <c r="A1288" t="s">
        <v>339</v>
      </c>
      <c r="B1288" t="s">
        <v>655</v>
      </c>
      <c r="C1288" t="s">
        <v>121</v>
      </c>
      <c r="D1288" t="s">
        <v>384</v>
      </c>
      <c r="E1288">
        <v>1888</v>
      </c>
      <c r="F1288">
        <v>843</v>
      </c>
    </row>
    <row r="1289" spans="1:6" x14ac:dyDescent="0.2">
      <c r="A1289" t="s">
        <v>339</v>
      </c>
      <c r="B1289" t="s">
        <v>655</v>
      </c>
      <c r="C1289" t="s">
        <v>80</v>
      </c>
      <c r="D1289" t="s">
        <v>384</v>
      </c>
      <c r="E1289">
        <v>1363</v>
      </c>
      <c r="F1289">
        <v>754</v>
      </c>
    </row>
    <row r="1290" spans="1:6" x14ac:dyDescent="0.2">
      <c r="A1290" t="s">
        <v>339</v>
      </c>
      <c r="B1290" t="s">
        <v>655</v>
      </c>
      <c r="C1290" t="s">
        <v>122</v>
      </c>
      <c r="D1290" t="s">
        <v>384</v>
      </c>
      <c r="E1290">
        <v>667</v>
      </c>
      <c r="F1290">
        <v>349</v>
      </c>
    </row>
    <row r="1291" spans="1:6" x14ac:dyDescent="0.2">
      <c r="A1291" t="s">
        <v>339</v>
      </c>
      <c r="B1291" t="s">
        <v>655</v>
      </c>
      <c r="C1291" t="s">
        <v>123</v>
      </c>
      <c r="D1291" t="s">
        <v>384</v>
      </c>
      <c r="E1291">
        <v>802</v>
      </c>
      <c r="F1291">
        <v>432</v>
      </c>
    </row>
    <row r="1292" spans="1:6" x14ac:dyDescent="0.2">
      <c r="A1292" t="s">
        <v>339</v>
      </c>
      <c r="B1292" t="s">
        <v>655</v>
      </c>
      <c r="C1292" t="s">
        <v>124</v>
      </c>
      <c r="D1292" t="s">
        <v>384</v>
      </c>
      <c r="E1292">
        <v>518</v>
      </c>
      <c r="F1292">
        <v>278</v>
      </c>
    </row>
    <row r="1293" spans="1:6" x14ac:dyDescent="0.2">
      <c r="A1293" t="s">
        <v>339</v>
      </c>
      <c r="B1293" t="s">
        <v>655</v>
      </c>
      <c r="C1293" t="s">
        <v>125</v>
      </c>
      <c r="D1293" t="s">
        <v>384</v>
      </c>
      <c r="E1293">
        <v>2271</v>
      </c>
      <c r="F1293">
        <v>650</v>
      </c>
    </row>
    <row r="1294" spans="1:6" x14ac:dyDescent="0.2">
      <c r="A1294" t="s">
        <v>339</v>
      </c>
      <c r="B1294" t="s">
        <v>655</v>
      </c>
      <c r="C1294" t="s">
        <v>126</v>
      </c>
      <c r="D1294" t="s">
        <v>384</v>
      </c>
      <c r="E1294">
        <v>1281</v>
      </c>
      <c r="F1294">
        <v>503</v>
      </c>
    </row>
    <row r="1295" spans="1:6" x14ac:dyDescent="0.2">
      <c r="A1295" t="s">
        <v>339</v>
      </c>
      <c r="B1295" t="s">
        <v>655</v>
      </c>
      <c r="C1295" t="s">
        <v>127</v>
      </c>
      <c r="D1295" t="s">
        <v>384</v>
      </c>
      <c r="E1295">
        <v>642</v>
      </c>
      <c r="F1295">
        <v>467</v>
      </c>
    </row>
    <row r="1296" spans="1:6" x14ac:dyDescent="0.2">
      <c r="A1296" t="s">
        <v>339</v>
      </c>
      <c r="B1296" t="s">
        <v>655</v>
      </c>
      <c r="C1296" t="s">
        <v>128</v>
      </c>
      <c r="D1296" t="s">
        <v>384</v>
      </c>
      <c r="E1296">
        <v>616</v>
      </c>
      <c r="F1296">
        <v>302</v>
      </c>
    </row>
    <row r="1297" spans="1:6" x14ac:dyDescent="0.2">
      <c r="A1297" t="s">
        <v>339</v>
      </c>
      <c r="B1297" t="s">
        <v>655</v>
      </c>
      <c r="C1297" t="s">
        <v>129</v>
      </c>
      <c r="D1297" t="s">
        <v>384</v>
      </c>
      <c r="E1297">
        <v>722</v>
      </c>
      <c r="F1297">
        <v>406</v>
      </c>
    </row>
    <row r="1298" spans="1:6" x14ac:dyDescent="0.2">
      <c r="A1298" t="s">
        <v>339</v>
      </c>
      <c r="B1298" t="s">
        <v>655</v>
      </c>
      <c r="C1298" t="s">
        <v>130</v>
      </c>
      <c r="D1298" t="s">
        <v>384</v>
      </c>
      <c r="E1298">
        <v>3125</v>
      </c>
      <c r="F1298">
        <v>1039</v>
      </c>
    </row>
    <row r="1299" spans="1:6" x14ac:dyDescent="0.2">
      <c r="A1299" t="s">
        <v>339</v>
      </c>
      <c r="B1299" t="s">
        <v>655</v>
      </c>
      <c r="C1299" t="s">
        <v>131</v>
      </c>
      <c r="D1299" t="s">
        <v>384</v>
      </c>
      <c r="E1299">
        <v>826</v>
      </c>
      <c r="F1299">
        <v>514</v>
      </c>
    </row>
    <row r="1300" spans="1:6" x14ac:dyDescent="0.2">
      <c r="A1300" t="s">
        <v>339</v>
      </c>
      <c r="B1300" t="s">
        <v>655</v>
      </c>
      <c r="C1300" t="s">
        <v>132</v>
      </c>
      <c r="D1300" t="s">
        <v>384</v>
      </c>
      <c r="E1300">
        <v>456</v>
      </c>
      <c r="F1300">
        <v>271</v>
      </c>
    </row>
    <row r="1301" spans="1:6" x14ac:dyDescent="0.2">
      <c r="A1301" t="s">
        <v>339</v>
      </c>
      <c r="B1301" t="s">
        <v>655</v>
      </c>
      <c r="C1301" t="s">
        <v>133</v>
      </c>
      <c r="D1301" t="s">
        <v>384</v>
      </c>
      <c r="E1301">
        <v>563</v>
      </c>
      <c r="F1301">
        <v>360</v>
      </c>
    </row>
    <row r="1302" spans="1:6" x14ac:dyDescent="0.2">
      <c r="A1302" t="s">
        <v>339</v>
      </c>
      <c r="B1302" t="s">
        <v>655</v>
      </c>
      <c r="C1302" t="s">
        <v>134</v>
      </c>
      <c r="D1302" t="s">
        <v>384</v>
      </c>
      <c r="E1302">
        <v>6131</v>
      </c>
      <c r="F1302">
        <v>3605</v>
      </c>
    </row>
    <row r="1303" spans="1:6" x14ac:dyDescent="0.2">
      <c r="A1303" t="s">
        <v>339</v>
      </c>
      <c r="B1303" t="s">
        <v>655</v>
      </c>
      <c r="C1303" t="s">
        <v>135</v>
      </c>
      <c r="D1303" t="s">
        <v>384</v>
      </c>
      <c r="E1303">
        <v>475</v>
      </c>
      <c r="F1303">
        <v>270</v>
      </c>
    </row>
    <row r="1304" spans="1:6" x14ac:dyDescent="0.2">
      <c r="A1304" t="s">
        <v>339</v>
      </c>
      <c r="B1304" t="s">
        <v>655</v>
      </c>
      <c r="C1304" t="s">
        <v>136</v>
      </c>
      <c r="D1304" t="s">
        <v>384</v>
      </c>
      <c r="E1304">
        <v>303</v>
      </c>
      <c r="F1304">
        <v>190</v>
      </c>
    </row>
    <row r="1305" spans="1:6" x14ac:dyDescent="0.2">
      <c r="A1305" t="s">
        <v>339</v>
      </c>
      <c r="B1305" t="s">
        <v>655</v>
      </c>
      <c r="C1305" t="s">
        <v>137</v>
      </c>
      <c r="D1305" t="s">
        <v>384</v>
      </c>
      <c r="E1305">
        <v>714</v>
      </c>
      <c r="F1305">
        <v>523</v>
      </c>
    </row>
    <row r="1306" spans="1:6" x14ac:dyDescent="0.2">
      <c r="A1306" t="s">
        <v>339</v>
      </c>
      <c r="B1306" t="s">
        <v>655</v>
      </c>
      <c r="C1306" t="s">
        <v>138</v>
      </c>
      <c r="D1306" t="s">
        <v>384</v>
      </c>
      <c r="E1306">
        <v>1084</v>
      </c>
      <c r="F1306">
        <v>643</v>
      </c>
    </row>
    <row r="1307" spans="1:6" x14ac:dyDescent="0.2">
      <c r="A1307" t="s">
        <v>339</v>
      </c>
      <c r="B1307" t="s">
        <v>655</v>
      </c>
      <c r="C1307" t="s">
        <v>139</v>
      </c>
      <c r="D1307" t="s">
        <v>384</v>
      </c>
      <c r="E1307">
        <v>1235</v>
      </c>
      <c r="F1307">
        <v>676</v>
      </c>
    </row>
    <row r="1308" spans="1:6" x14ac:dyDescent="0.2">
      <c r="A1308" t="s">
        <v>339</v>
      </c>
      <c r="B1308" t="s">
        <v>655</v>
      </c>
      <c r="C1308" t="s">
        <v>140</v>
      </c>
      <c r="D1308" t="s">
        <v>384</v>
      </c>
      <c r="E1308">
        <v>954</v>
      </c>
      <c r="F1308">
        <v>608</v>
      </c>
    </row>
    <row r="1309" spans="1:6" x14ac:dyDescent="0.2">
      <c r="A1309" t="s">
        <v>339</v>
      </c>
      <c r="B1309" t="s">
        <v>655</v>
      </c>
      <c r="C1309" t="s">
        <v>141</v>
      </c>
      <c r="D1309" t="s">
        <v>384</v>
      </c>
      <c r="E1309">
        <v>1747</v>
      </c>
      <c r="F1309">
        <v>935</v>
      </c>
    </row>
    <row r="1310" spans="1:6" x14ac:dyDescent="0.2">
      <c r="A1310" t="s">
        <v>339</v>
      </c>
      <c r="B1310" t="s">
        <v>655</v>
      </c>
      <c r="C1310" t="s">
        <v>142</v>
      </c>
      <c r="D1310" t="s">
        <v>384</v>
      </c>
      <c r="E1310">
        <v>165</v>
      </c>
      <c r="F1310">
        <v>99</v>
      </c>
    </row>
    <row r="1311" spans="1:6" x14ac:dyDescent="0.2">
      <c r="A1311" t="s">
        <v>339</v>
      </c>
      <c r="B1311" t="s">
        <v>655</v>
      </c>
      <c r="C1311" t="s">
        <v>143</v>
      </c>
      <c r="D1311" t="s">
        <v>384</v>
      </c>
      <c r="E1311">
        <v>823</v>
      </c>
      <c r="F1311">
        <v>445</v>
      </c>
    </row>
    <row r="1312" spans="1:6" x14ac:dyDescent="0.2">
      <c r="A1312" t="s">
        <v>339</v>
      </c>
      <c r="B1312" t="s">
        <v>655</v>
      </c>
      <c r="C1312" t="s">
        <v>144</v>
      </c>
      <c r="D1312" t="s">
        <v>384</v>
      </c>
      <c r="E1312">
        <v>2528</v>
      </c>
      <c r="F1312">
        <v>1369</v>
      </c>
    </row>
    <row r="1313" spans="1:6" x14ac:dyDescent="0.2">
      <c r="A1313" t="s">
        <v>339</v>
      </c>
      <c r="B1313" t="s">
        <v>655</v>
      </c>
      <c r="C1313" t="s">
        <v>145</v>
      </c>
      <c r="D1313" t="s">
        <v>384</v>
      </c>
      <c r="E1313">
        <v>576</v>
      </c>
      <c r="F1313">
        <v>327</v>
      </c>
    </row>
    <row r="1314" spans="1:6" x14ac:dyDescent="0.2">
      <c r="A1314" t="s">
        <v>339</v>
      </c>
      <c r="B1314" t="s">
        <v>655</v>
      </c>
      <c r="C1314" t="s">
        <v>146</v>
      </c>
      <c r="D1314" t="s">
        <v>384</v>
      </c>
      <c r="E1314">
        <v>1494</v>
      </c>
      <c r="F1314">
        <v>949</v>
      </c>
    </row>
    <row r="1315" spans="1:6" x14ac:dyDescent="0.2">
      <c r="A1315" t="s">
        <v>339</v>
      </c>
      <c r="B1315" t="s">
        <v>655</v>
      </c>
      <c r="C1315" t="s">
        <v>147</v>
      </c>
      <c r="D1315" t="s">
        <v>384</v>
      </c>
      <c r="E1315">
        <v>336</v>
      </c>
      <c r="F1315">
        <v>217</v>
      </c>
    </row>
    <row r="1316" spans="1:6" x14ac:dyDescent="0.2">
      <c r="A1316" t="s">
        <v>339</v>
      </c>
      <c r="B1316" t="s">
        <v>655</v>
      </c>
      <c r="C1316" t="s">
        <v>148</v>
      </c>
      <c r="D1316" t="s">
        <v>384</v>
      </c>
      <c r="E1316">
        <v>563</v>
      </c>
      <c r="F1316">
        <v>356</v>
      </c>
    </row>
    <row r="1317" spans="1:6" x14ac:dyDescent="0.2">
      <c r="A1317" t="s">
        <v>339</v>
      </c>
      <c r="B1317" t="s">
        <v>655</v>
      </c>
      <c r="C1317" t="s">
        <v>149</v>
      </c>
      <c r="D1317" t="s">
        <v>384</v>
      </c>
      <c r="E1317">
        <v>116</v>
      </c>
      <c r="F1317">
        <v>64</v>
      </c>
    </row>
    <row r="1318" spans="1:6" x14ac:dyDescent="0.2">
      <c r="A1318" t="s">
        <v>339</v>
      </c>
      <c r="B1318" t="s">
        <v>655</v>
      </c>
      <c r="C1318" t="s">
        <v>150</v>
      </c>
      <c r="D1318" t="s">
        <v>384</v>
      </c>
      <c r="E1318">
        <v>1327</v>
      </c>
      <c r="F1318">
        <v>765</v>
      </c>
    </row>
    <row r="1319" spans="1:6" x14ac:dyDescent="0.2">
      <c r="A1319" t="s">
        <v>339</v>
      </c>
      <c r="B1319" t="s">
        <v>655</v>
      </c>
      <c r="C1319" t="s">
        <v>360</v>
      </c>
      <c r="D1319" t="s">
        <v>384</v>
      </c>
      <c r="E1319">
        <v>5</v>
      </c>
      <c r="F1319">
        <v>4</v>
      </c>
    </row>
    <row r="1320" spans="1:6" x14ac:dyDescent="0.2">
      <c r="A1320" t="s">
        <v>339</v>
      </c>
      <c r="B1320" t="s">
        <v>655</v>
      </c>
      <c r="C1320" t="s">
        <v>151</v>
      </c>
      <c r="D1320" t="s">
        <v>384</v>
      </c>
      <c r="E1320">
        <v>145</v>
      </c>
      <c r="F1320">
        <v>64</v>
      </c>
    </row>
    <row r="1321" spans="1:6" x14ac:dyDescent="0.2">
      <c r="A1321" t="s">
        <v>339</v>
      </c>
      <c r="B1321" t="s">
        <v>655</v>
      </c>
      <c r="C1321" t="s">
        <v>870</v>
      </c>
      <c r="D1321" t="s">
        <v>384</v>
      </c>
      <c r="E1321">
        <v>29964</v>
      </c>
      <c r="F1321">
        <v>3373</v>
      </c>
    </row>
    <row r="1322" spans="1:6" x14ac:dyDescent="0.2">
      <c r="A1322" t="s">
        <v>339</v>
      </c>
      <c r="B1322" t="s">
        <v>655</v>
      </c>
      <c r="C1322" t="s">
        <v>152</v>
      </c>
      <c r="D1322" t="s">
        <v>384</v>
      </c>
      <c r="E1322">
        <v>1291</v>
      </c>
      <c r="F1322">
        <v>867</v>
      </c>
    </row>
    <row r="1323" spans="1:6" x14ac:dyDescent="0.2">
      <c r="A1323" t="s">
        <v>339</v>
      </c>
      <c r="B1323" t="s">
        <v>655</v>
      </c>
      <c r="C1323" t="s">
        <v>153</v>
      </c>
      <c r="D1323" t="s">
        <v>384</v>
      </c>
      <c r="E1323">
        <v>364</v>
      </c>
      <c r="F1323">
        <v>187</v>
      </c>
    </row>
    <row r="1324" spans="1:6" x14ac:dyDescent="0.2">
      <c r="A1324" t="s">
        <v>339</v>
      </c>
      <c r="B1324" t="s">
        <v>655</v>
      </c>
      <c r="C1324" t="s">
        <v>78</v>
      </c>
      <c r="D1324" t="s">
        <v>384</v>
      </c>
      <c r="E1324">
        <v>179</v>
      </c>
      <c r="F1324">
        <v>91</v>
      </c>
    </row>
    <row r="1325" spans="1:6" x14ac:dyDescent="0.2">
      <c r="A1325" t="s">
        <v>339</v>
      </c>
      <c r="B1325" t="s">
        <v>655</v>
      </c>
      <c r="C1325" t="s">
        <v>154</v>
      </c>
      <c r="D1325" t="s">
        <v>384</v>
      </c>
      <c r="E1325">
        <v>284</v>
      </c>
      <c r="F1325">
        <v>169</v>
      </c>
    </row>
    <row r="1326" spans="1:6" x14ac:dyDescent="0.2">
      <c r="A1326" t="s">
        <v>339</v>
      </c>
      <c r="B1326" t="s">
        <v>655</v>
      </c>
      <c r="C1326" t="s">
        <v>155</v>
      </c>
      <c r="D1326" t="s">
        <v>384</v>
      </c>
      <c r="E1326">
        <v>160</v>
      </c>
      <c r="F1326">
        <v>122</v>
      </c>
    </row>
    <row r="1327" spans="1:6" x14ac:dyDescent="0.2">
      <c r="A1327" t="s">
        <v>339</v>
      </c>
      <c r="B1327" t="s">
        <v>655</v>
      </c>
      <c r="C1327" t="s">
        <v>156</v>
      </c>
      <c r="D1327" t="s">
        <v>384</v>
      </c>
      <c r="E1327">
        <v>204</v>
      </c>
      <c r="F1327">
        <v>148</v>
      </c>
    </row>
    <row r="1328" spans="1:6" x14ac:dyDescent="0.2">
      <c r="A1328" t="s">
        <v>339</v>
      </c>
      <c r="B1328" t="s">
        <v>655</v>
      </c>
      <c r="C1328" t="s">
        <v>361</v>
      </c>
      <c r="D1328" t="s">
        <v>384</v>
      </c>
      <c r="E1328">
        <v>104</v>
      </c>
      <c r="F1328">
        <v>77</v>
      </c>
    </row>
    <row r="1329" spans="1:6" x14ac:dyDescent="0.2">
      <c r="A1329" t="s">
        <v>339</v>
      </c>
      <c r="B1329" t="s">
        <v>655</v>
      </c>
      <c r="C1329" t="s">
        <v>157</v>
      </c>
      <c r="D1329" t="s">
        <v>384</v>
      </c>
      <c r="E1329">
        <v>300</v>
      </c>
      <c r="F1329">
        <v>174</v>
      </c>
    </row>
    <row r="1330" spans="1:6" x14ac:dyDescent="0.2">
      <c r="A1330" t="s">
        <v>339</v>
      </c>
      <c r="B1330" t="s">
        <v>655</v>
      </c>
      <c r="C1330" t="s">
        <v>158</v>
      </c>
      <c r="D1330" t="s">
        <v>384</v>
      </c>
      <c r="E1330">
        <v>153</v>
      </c>
      <c r="F1330">
        <v>91</v>
      </c>
    </row>
    <row r="1331" spans="1:6" x14ac:dyDescent="0.2">
      <c r="A1331" t="s">
        <v>339</v>
      </c>
      <c r="B1331" t="s">
        <v>655</v>
      </c>
      <c r="C1331" t="s">
        <v>159</v>
      </c>
      <c r="D1331" t="s">
        <v>384</v>
      </c>
      <c r="E1331">
        <v>45</v>
      </c>
      <c r="F1331">
        <v>39</v>
      </c>
    </row>
    <row r="1332" spans="1:6" x14ac:dyDescent="0.2">
      <c r="A1332" t="s">
        <v>339</v>
      </c>
      <c r="B1332" t="s">
        <v>655</v>
      </c>
      <c r="C1332" t="s">
        <v>160</v>
      </c>
      <c r="D1332" t="s">
        <v>384</v>
      </c>
      <c r="E1332">
        <v>110</v>
      </c>
      <c r="F1332">
        <v>57</v>
      </c>
    </row>
    <row r="1333" spans="1:6" x14ac:dyDescent="0.2">
      <c r="A1333" t="s">
        <v>339</v>
      </c>
      <c r="B1333" t="s">
        <v>656</v>
      </c>
      <c r="C1333" t="s">
        <v>384</v>
      </c>
      <c r="D1333" t="s">
        <v>384</v>
      </c>
      <c r="E1333">
        <v>1682</v>
      </c>
      <c r="F1333">
        <v>121</v>
      </c>
    </row>
    <row r="1334" spans="1:6" x14ac:dyDescent="0.2">
      <c r="A1334" t="s">
        <v>339</v>
      </c>
      <c r="B1334" t="s">
        <v>656</v>
      </c>
      <c r="C1334" t="s">
        <v>650</v>
      </c>
      <c r="D1334" t="s">
        <v>384</v>
      </c>
      <c r="E1334">
        <v>41441</v>
      </c>
      <c r="F1334">
        <v>4437</v>
      </c>
    </row>
    <row r="1335" spans="1:6" x14ac:dyDescent="0.2">
      <c r="A1335" t="s">
        <v>339</v>
      </c>
      <c r="B1335" t="s">
        <v>656</v>
      </c>
      <c r="C1335" t="s">
        <v>111</v>
      </c>
      <c r="D1335" t="s">
        <v>384</v>
      </c>
      <c r="E1335">
        <v>5</v>
      </c>
    </row>
    <row r="1336" spans="1:6" x14ac:dyDescent="0.2">
      <c r="A1336" t="s">
        <v>339</v>
      </c>
      <c r="B1336" t="s">
        <v>656</v>
      </c>
      <c r="C1336" t="s">
        <v>86</v>
      </c>
      <c r="D1336" t="s">
        <v>384</v>
      </c>
      <c r="E1336">
        <v>15210</v>
      </c>
      <c r="F1336">
        <v>1928</v>
      </c>
    </row>
    <row r="1337" spans="1:6" x14ac:dyDescent="0.2">
      <c r="A1337" t="s">
        <v>339</v>
      </c>
      <c r="B1337" t="s">
        <v>656</v>
      </c>
      <c r="C1337" t="s">
        <v>118</v>
      </c>
      <c r="D1337" t="s">
        <v>384</v>
      </c>
      <c r="E1337">
        <v>2</v>
      </c>
    </row>
    <row r="1338" spans="1:6" x14ac:dyDescent="0.2">
      <c r="A1338" t="s">
        <v>339</v>
      </c>
      <c r="B1338" t="s">
        <v>656</v>
      </c>
      <c r="C1338" t="s">
        <v>119</v>
      </c>
      <c r="D1338" t="s">
        <v>384</v>
      </c>
      <c r="E1338">
        <v>375</v>
      </c>
      <c r="F1338">
        <v>70</v>
      </c>
    </row>
    <row r="1339" spans="1:6" x14ac:dyDescent="0.2">
      <c r="A1339" t="s">
        <v>339</v>
      </c>
      <c r="B1339" t="s">
        <v>656</v>
      </c>
      <c r="C1339" t="s">
        <v>121</v>
      </c>
      <c r="D1339" t="s">
        <v>384</v>
      </c>
      <c r="E1339">
        <v>1</v>
      </c>
    </row>
    <row r="1340" spans="1:6" x14ac:dyDescent="0.2">
      <c r="A1340" t="s">
        <v>339</v>
      </c>
      <c r="B1340" t="s">
        <v>656</v>
      </c>
      <c r="C1340" t="s">
        <v>80</v>
      </c>
      <c r="D1340" t="s">
        <v>384</v>
      </c>
      <c r="E1340">
        <v>5</v>
      </c>
    </row>
    <row r="1341" spans="1:6" x14ac:dyDescent="0.2">
      <c r="A1341" t="s">
        <v>339</v>
      </c>
      <c r="B1341" t="s">
        <v>656</v>
      </c>
      <c r="C1341" t="s">
        <v>123</v>
      </c>
      <c r="D1341" t="s">
        <v>384</v>
      </c>
      <c r="E1341">
        <v>2</v>
      </c>
      <c r="F1341">
        <v>1</v>
      </c>
    </row>
    <row r="1342" spans="1:6" x14ac:dyDescent="0.2">
      <c r="A1342" t="s">
        <v>339</v>
      </c>
      <c r="B1342" t="s">
        <v>656</v>
      </c>
      <c r="C1342" t="s">
        <v>124</v>
      </c>
      <c r="D1342" t="s">
        <v>384</v>
      </c>
      <c r="E1342">
        <v>1</v>
      </c>
      <c r="F1342">
        <v>1</v>
      </c>
    </row>
    <row r="1343" spans="1:6" x14ac:dyDescent="0.2">
      <c r="A1343" t="s">
        <v>339</v>
      </c>
      <c r="B1343" t="s">
        <v>656</v>
      </c>
      <c r="C1343" t="s">
        <v>125</v>
      </c>
      <c r="D1343" t="s">
        <v>384</v>
      </c>
      <c r="E1343">
        <v>1</v>
      </c>
    </row>
    <row r="1344" spans="1:6" x14ac:dyDescent="0.2">
      <c r="A1344" t="s">
        <v>339</v>
      </c>
      <c r="B1344" t="s">
        <v>656</v>
      </c>
      <c r="C1344" t="s">
        <v>129</v>
      </c>
      <c r="D1344" t="s">
        <v>384</v>
      </c>
      <c r="E1344">
        <v>2</v>
      </c>
    </row>
    <row r="1345" spans="1:6" x14ac:dyDescent="0.2">
      <c r="A1345" t="s">
        <v>339</v>
      </c>
      <c r="B1345" t="s">
        <v>656</v>
      </c>
      <c r="C1345" t="s">
        <v>130</v>
      </c>
      <c r="D1345" t="s">
        <v>384</v>
      </c>
      <c r="E1345">
        <v>10765</v>
      </c>
      <c r="F1345">
        <v>971</v>
      </c>
    </row>
    <row r="1346" spans="1:6" x14ac:dyDescent="0.2">
      <c r="A1346" t="s">
        <v>339</v>
      </c>
      <c r="B1346" t="s">
        <v>656</v>
      </c>
      <c r="C1346" t="s">
        <v>133</v>
      </c>
      <c r="D1346" t="s">
        <v>384</v>
      </c>
      <c r="E1346">
        <v>2</v>
      </c>
      <c r="F1346">
        <v>1</v>
      </c>
    </row>
    <row r="1347" spans="1:6" x14ac:dyDescent="0.2">
      <c r="A1347" t="s">
        <v>339</v>
      </c>
      <c r="B1347" t="s">
        <v>656</v>
      </c>
      <c r="C1347" t="s">
        <v>134</v>
      </c>
      <c r="D1347" t="s">
        <v>384</v>
      </c>
      <c r="E1347">
        <v>13333</v>
      </c>
      <c r="F1347">
        <v>1311</v>
      </c>
    </row>
    <row r="1348" spans="1:6" x14ac:dyDescent="0.2">
      <c r="A1348" t="s">
        <v>339</v>
      </c>
      <c r="B1348" t="s">
        <v>656</v>
      </c>
      <c r="C1348" t="s">
        <v>137</v>
      </c>
      <c r="D1348" t="s">
        <v>384</v>
      </c>
      <c r="E1348">
        <v>4</v>
      </c>
    </row>
    <row r="1349" spans="1:6" x14ac:dyDescent="0.2">
      <c r="A1349" t="s">
        <v>339</v>
      </c>
      <c r="B1349" t="s">
        <v>656</v>
      </c>
      <c r="C1349" t="s">
        <v>139</v>
      </c>
      <c r="D1349" t="s">
        <v>384</v>
      </c>
      <c r="E1349">
        <v>1</v>
      </c>
    </row>
    <row r="1350" spans="1:6" x14ac:dyDescent="0.2">
      <c r="A1350" t="s">
        <v>339</v>
      </c>
      <c r="B1350" t="s">
        <v>656</v>
      </c>
      <c r="C1350" t="s">
        <v>141</v>
      </c>
      <c r="D1350" t="s">
        <v>384</v>
      </c>
      <c r="E1350">
        <v>1</v>
      </c>
      <c r="F1350">
        <v>1</v>
      </c>
    </row>
    <row r="1351" spans="1:6" x14ac:dyDescent="0.2">
      <c r="A1351" t="s">
        <v>339</v>
      </c>
      <c r="B1351" t="s">
        <v>656</v>
      </c>
      <c r="C1351" t="s">
        <v>143</v>
      </c>
      <c r="D1351" t="s">
        <v>384</v>
      </c>
      <c r="E1351">
        <v>1</v>
      </c>
    </row>
    <row r="1352" spans="1:6" x14ac:dyDescent="0.2">
      <c r="A1352" t="s">
        <v>339</v>
      </c>
      <c r="B1352" t="s">
        <v>656</v>
      </c>
      <c r="C1352" t="s">
        <v>149</v>
      </c>
      <c r="D1352" t="s">
        <v>384</v>
      </c>
      <c r="E1352">
        <v>35</v>
      </c>
      <c r="F1352">
        <v>20</v>
      </c>
    </row>
    <row r="1353" spans="1:6" x14ac:dyDescent="0.2">
      <c r="A1353" t="s">
        <v>339</v>
      </c>
      <c r="B1353" t="s">
        <v>656</v>
      </c>
      <c r="C1353" t="s">
        <v>150</v>
      </c>
      <c r="D1353" t="s">
        <v>384</v>
      </c>
      <c r="E1353">
        <v>11</v>
      </c>
      <c r="F1353">
        <v>11</v>
      </c>
    </row>
    <row r="1354" spans="1:6" x14ac:dyDescent="0.2">
      <c r="A1354" t="s">
        <v>339</v>
      </c>
      <c r="B1354" t="s">
        <v>656</v>
      </c>
      <c r="C1354" t="s">
        <v>152</v>
      </c>
      <c r="D1354" t="s">
        <v>384</v>
      </c>
      <c r="E1354">
        <v>1</v>
      </c>
    </row>
    <row r="1355" spans="1:6" x14ac:dyDescent="0.2">
      <c r="A1355" t="s">
        <v>339</v>
      </c>
      <c r="B1355" t="s">
        <v>656</v>
      </c>
      <c r="C1355" t="s">
        <v>157</v>
      </c>
      <c r="D1355" t="s">
        <v>384</v>
      </c>
      <c r="E1355">
        <v>1</v>
      </c>
      <c r="F1355">
        <v>1</v>
      </c>
    </row>
    <row r="1356" spans="1:6" x14ac:dyDescent="0.2">
      <c r="A1356" t="s">
        <v>339</v>
      </c>
      <c r="B1356" t="s">
        <v>657</v>
      </c>
      <c r="C1356" t="s">
        <v>384</v>
      </c>
      <c r="D1356" t="s">
        <v>384</v>
      </c>
      <c r="E1356">
        <v>383</v>
      </c>
      <c r="F1356">
        <v>119</v>
      </c>
    </row>
    <row r="1357" spans="1:6" x14ac:dyDescent="0.2">
      <c r="A1357" t="s">
        <v>339</v>
      </c>
      <c r="B1357" t="s">
        <v>657</v>
      </c>
      <c r="C1357" t="s">
        <v>650</v>
      </c>
      <c r="D1357" t="s">
        <v>384</v>
      </c>
      <c r="E1357">
        <v>3060</v>
      </c>
      <c r="F1357">
        <v>2551</v>
      </c>
    </row>
    <row r="1358" spans="1:6" x14ac:dyDescent="0.2">
      <c r="A1358" t="s">
        <v>339</v>
      </c>
      <c r="B1358" t="s">
        <v>657</v>
      </c>
      <c r="C1358" t="s">
        <v>109</v>
      </c>
      <c r="D1358" t="s">
        <v>384</v>
      </c>
      <c r="E1358">
        <v>14</v>
      </c>
      <c r="F1358">
        <v>10</v>
      </c>
    </row>
    <row r="1359" spans="1:6" x14ac:dyDescent="0.2">
      <c r="A1359" t="s">
        <v>339</v>
      </c>
      <c r="B1359" t="s">
        <v>657</v>
      </c>
      <c r="C1359" t="s">
        <v>110</v>
      </c>
      <c r="D1359" t="s">
        <v>384</v>
      </c>
      <c r="E1359">
        <v>5</v>
      </c>
      <c r="F1359">
        <v>4</v>
      </c>
    </row>
    <row r="1360" spans="1:6" x14ac:dyDescent="0.2">
      <c r="A1360" t="s">
        <v>339</v>
      </c>
      <c r="B1360" t="s">
        <v>657</v>
      </c>
      <c r="C1360" t="s">
        <v>111</v>
      </c>
      <c r="D1360" t="s">
        <v>384</v>
      </c>
      <c r="E1360">
        <v>2</v>
      </c>
      <c r="F1360">
        <v>2</v>
      </c>
    </row>
    <row r="1361" spans="1:6" x14ac:dyDescent="0.2">
      <c r="A1361" t="s">
        <v>339</v>
      </c>
      <c r="B1361" t="s">
        <v>657</v>
      </c>
      <c r="C1361" t="s">
        <v>112</v>
      </c>
      <c r="D1361" t="s">
        <v>384</v>
      </c>
      <c r="E1361">
        <v>4</v>
      </c>
      <c r="F1361">
        <v>2</v>
      </c>
    </row>
    <row r="1362" spans="1:6" x14ac:dyDescent="0.2">
      <c r="A1362" t="s">
        <v>339</v>
      </c>
      <c r="B1362" t="s">
        <v>657</v>
      </c>
      <c r="C1362" t="s">
        <v>113</v>
      </c>
      <c r="D1362" t="s">
        <v>384</v>
      </c>
      <c r="E1362">
        <v>2</v>
      </c>
      <c r="F1362">
        <v>2</v>
      </c>
    </row>
    <row r="1363" spans="1:6" x14ac:dyDescent="0.2">
      <c r="A1363" t="s">
        <v>339</v>
      </c>
      <c r="B1363" t="s">
        <v>657</v>
      </c>
      <c r="C1363" t="s">
        <v>114</v>
      </c>
      <c r="D1363" t="s">
        <v>384</v>
      </c>
      <c r="E1363">
        <v>6</v>
      </c>
      <c r="F1363">
        <v>5</v>
      </c>
    </row>
    <row r="1364" spans="1:6" x14ac:dyDescent="0.2">
      <c r="A1364" t="s">
        <v>339</v>
      </c>
      <c r="B1364" t="s">
        <v>657</v>
      </c>
      <c r="C1364" t="s">
        <v>115</v>
      </c>
      <c r="D1364" t="s">
        <v>384</v>
      </c>
      <c r="E1364">
        <v>3</v>
      </c>
      <c r="F1364">
        <v>3</v>
      </c>
    </row>
    <row r="1365" spans="1:6" x14ac:dyDescent="0.2">
      <c r="A1365" t="s">
        <v>339</v>
      </c>
      <c r="B1365" t="s">
        <v>657</v>
      </c>
      <c r="C1365" t="s">
        <v>116</v>
      </c>
      <c r="D1365" t="s">
        <v>384</v>
      </c>
      <c r="E1365">
        <v>29</v>
      </c>
      <c r="F1365">
        <v>29</v>
      </c>
    </row>
    <row r="1366" spans="1:6" x14ac:dyDescent="0.2">
      <c r="A1366" t="s">
        <v>339</v>
      </c>
      <c r="B1366" t="s">
        <v>657</v>
      </c>
      <c r="C1366" t="s">
        <v>89</v>
      </c>
      <c r="D1366" t="s">
        <v>384</v>
      </c>
      <c r="E1366">
        <v>32</v>
      </c>
      <c r="F1366">
        <v>27</v>
      </c>
    </row>
    <row r="1367" spans="1:6" x14ac:dyDescent="0.2">
      <c r="A1367" t="s">
        <v>339</v>
      </c>
      <c r="B1367" t="s">
        <v>657</v>
      </c>
      <c r="C1367" t="s">
        <v>117</v>
      </c>
      <c r="D1367" t="s">
        <v>384</v>
      </c>
      <c r="E1367">
        <v>15</v>
      </c>
      <c r="F1367">
        <v>15</v>
      </c>
    </row>
    <row r="1368" spans="1:6" x14ac:dyDescent="0.2">
      <c r="A1368" t="s">
        <v>339</v>
      </c>
      <c r="B1368" t="s">
        <v>657</v>
      </c>
      <c r="C1368" t="s">
        <v>118</v>
      </c>
      <c r="D1368" t="s">
        <v>384</v>
      </c>
      <c r="E1368">
        <v>83</v>
      </c>
      <c r="F1368">
        <v>76</v>
      </c>
    </row>
    <row r="1369" spans="1:6" x14ac:dyDescent="0.2">
      <c r="A1369" t="s">
        <v>339</v>
      </c>
      <c r="B1369" t="s">
        <v>657</v>
      </c>
      <c r="C1369" t="s">
        <v>119</v>
      </c>
      <c r="D1369" t="s">
        <v>384</v>
      </c>
      <c r="E1369">
        <v>312</v>
      </c>
      <c r="F1369">
        <v>278</v>
      </c>
    </row>
    <row r="1370" spans="1:6" x14ac:dyDescent="0.2">
      <c r="A1370" t="s">
        <v>339</v>
      </c>
      <c r="B1370" t="s">
        <v>657</v>
      </c>
      <c r="C1370" t="s">
        <v>120</v>
      </c>
      <c r="D1370" t="s">
        <v>384</v>
      </c>
      <c r="E1370">
        <v>17</v>
      </c>
      <c r="F1370">
        <v>14</v>
      </c>
    </row>
    <row r="1371" spans="1:6" x14ac:dyDescent="0.2">
      <c r="A1371" t="s">
        <v>339</v>
      </c>
      <c r="B1371" t="s">
        <v>657</v>
      </c>
      <c r="C1371" t="s">
        <v>121</v>
      </c>
      <c r="D1371" t="s">
        <v>384</v>
      </c>
      <c r="E1371">
        <v>88</v>
      </c>
      <c r="F1371">
        <v>64</v>
      </c>
    </row>
    <row r="1372" spans="1:6" x14ac:dyDescent="0.2">
      <c r="A1372" t="s">
        <v>339</v>
      </c>
      <c r="B1372" t="s">
        <v>657</v>
      </c>
      <c r="C1372" t="s">
        <v>80</v>
      </c>
      <c r="D1372" t="s">
        <v>384</v>
      </c>
      <c r="E1372">
        <v>215</v>
      </c>
      <c r="F1372">
        <v>206</v>
      </c>
    </row>
    <row r="1373" spans="1:6" x14ac:dyDescent="0.2">
      <c r="A1373" t="s">
        <v>339</v>
      </c>
      <c r="B1373" t="s">
        <v>657</v>
      </c>
      <c r="C1373" t="s">
        <v>122</v>
      </c>
      <c r="D1373" t="s">
        <v>384</v>
      </c>
      <c r="E1373">
        <v>61</v>
      </c>
      <c r="F1373">
        <v>59</v>
      </c>
    </row>
    <row r="1374" spans="1:6" x14ac:dyDescent="0.2">
      <c r="A1374" t="s">
        <v>339</v>
      </c>
      <c r="B1374" t="s">
        <v>657</v>
      </c>
      <c r="C1374" t="s">
        <v>123</v>
      </c>
      <c r="D1374" t="s">
        <v>384</v>
      </c>
      <c r="E1374">
        <v>316</v>
      </c>
      <c r="F1374">
        <v>305</v>
      </c>
    </row>
    <row r="1375" spans="1:6" x14ac:dyDescent="0.2">
      <c r="A1375" t="s">
        <v>339</v>
      </c>
      <c r="B1375" t="s">
        <v>657</v>
      </c>
      <c r="C1375" t="s">
        <v>124</v>
      </c>
      <c r="D1375" t="s">
        <v>384</v>
      </c>
      <c r="E1375">
        <v>69</v>
      </c>
      <c r="F1375">
        <v>62</v>
      </c>
    </row>
    <row r="1376" spans="1:6" x14ac:dyDescent="0.2">
      <c r="A1376" t="s">
        <v>339</v>
      </c>
      <c r="B1376" t="s">
        <v>657</v>
      </c>
      <c r="C1376" t="s">
        <v>125</v>
      </c>
      <c r="D1376" t="s">
        <v>384</v>
      </c>
      <c r="E1376">
        <v>90</v>
      </c>
      <c r="F1376">
        <v>76</v>
      </c>
    </row>
    <row r="1377" spans="1:6" x14ac:dyDescent="0.2">
      <c r="A1377" t="s">
        <v>339</v>
      </c>
      <c r="B1377" t="s">
        <v>657</v>
      </c>
      <c r="C1377" t="s">
        <v>126</v>
      </c>
      <c r="D1377" t="s">
        <v>384</v>
      </c>
      <c r="E1377">
        <v>115</v>
      </c>
      <c r="F1377">
        <v>112</v>
      </c>
    </row>
    <row r="1378" spans="1:6" x14ac:dyDescent="0.2">
      <c r="A1378" t="s">
        <v>339</v>
      </c>
      <c r="B1378" t="s">
        <v>657</v>
      </c>
      <c r="C1378" t="s">
        <v>127</v>
      </c>
      <c r="D1378" t="s">
        <v>384</v>
      </c>
      <c r="E1378">
        <v>162</v>
      </c>
      <c r="F1378">
        <v>158</v>
      </c>
    </row>
    <row r="1379" spans="1:6" x14ac:dyDescent="0.2">
      <c r="A1379" t="s">
        <v>339</v>
      </c>
      <c r="B1379" t="s">
        <v>657</v>
      </c>
      <c r="C1379" t="s">
        <v>128</v>
      </c>
      <c r="D1379" t="s">
        <v>384</v>
      </c>
      <c r="E1379">
        <v>50</v>
      </c>
      <c r="F1379">
        <v>46</v>
      </c>
    </row>
    <row r="1380" spans="1:6" x14ac:dyDescent="0.2">
      <c r="A1380" t="s">
        <v>339</v>
      </c>
      <c r="B1380" t="s">
        <v>657</v>
      </c>
      <c r="C1380" t="s">
        <v>129</v>
      </c>
      <c r="D1380" t="s">
        <v>384</v>
      </c>
      <c r="E1380">
        <v>39</v>
      </c>
      <c r="F1380">
        <v>33</v>
      </c>
    </row>
    <row r="1381" spans="1:6" x14ac:dyDescent="0.2">
      <c r="A1381" t="s">
        <v>339</v>
      </c>
      <c r="B1381" t="s">
        <v>657</v>
      </c>
      <c r="C1381" t="s">
        <v>131</v>
      </c>
      <c r="D1381" t="s">
        <v>384</v>
      </c>
      <c r="E1381">
        <v>36</v>
      </c>
      <c r="F1381">
        <v>25</v>
      </c>
    </row>
    <row r="1382" spans="1:6" x14ac:dyDescent="0.2">
      <c r="A1382" t="s">
        <v>339</v>
      </c>
      <c r="B1382" t="s">
        <v>657</v>
      </c>
      <c r="C1382" t="s">
        <v>132</v>
      </c>
      <c r="D1382" t="s">
        <v>384</v>
      </c>
      <c r="E1382">
        <v>13</v>
      </c>
      <c r="F1382">
        <v>12</v>
      </c>
    </row>
    <row r="1383" spans="1:6" x14ac:dyDescent="0.2">
      <c r="A1383" t="s">
        <v>339</v>
      </c>
      <c r="B1383" t="s">
        <v>657</v>
      </c>
      <c r="C1383" t="s">
        <v>133</v>
      </c>
      <c r="D1383" t="s">
        <v>384</v>
      </c>
      <c r="E1383">
        <v>10</v>
      </c>
      <c r="F1383">
        <v>6</v>
      </c>
    </row>
    <row r="1384" spans="1:6" x14ac:dyDescent="0.2">
      <c r="A1384" t="s">
        <v>339</v>
      </c>
      <c r="B1384" t="s">
        <v>657</v>
      </c>
      <c r="C1384" t="s">
        <v>135</v>
      </c>
      <c r="D1384" t="s">
        <v>384</v>
      </c>
      <c r="E1384">
        <v>18</v>
      </c>
      <c r="F1384">
        <v>13</v>
      </c>
    </row>
    <row r="1385" spans="1:6" x14ac:dyDescent="0.2">
      <c r="A1385" t="s">
        <v>339</v>
      </c>
      <c r="B1385" t="s">
        <v>657</v>
      </c>
      <c r="C1385" t="s">
        <v>136</v>
      </c>
      <c r="D1385" t="s">
        <v>384</v>
      </c>
      <c r="E1385">
        <v>6</v>
      </c>
      <c r="F1385">
        <v>3</v>
      </c>
    </row>
    <row r="1386" spans="1:6" x14ac:dyDescent="0.2">
      <c r="A1386" t="s">
        <v>339</v>
      </c>
      <c r="B1386" t="s">
        <v>657</v>
      </c>
      <c r="C1386" t="s">
        <v>137</v>
      </c>
      <c r="D1386" t="s">
        <v>384</v>
      </c>
      <c r="E1386">
        <v>6</v>
      </c>
      <c r="F1386">
        <v>5</v>
      </c>
    </row>
    <row r="1387" spans="1:6" x14ac:dyDescent="0.2">
      <c r="A1387" t="s">
        <v>339</v>
      </c>
      <c r="B1387" t="s">
        <v>657</v>
      </c>
      <c r="C1387" t="s">
        <v>138</v>
      </c>
      <c r="D1387" t="s">
        <v>384</v>
      </c>
      <c r="E1387">
        <v>60</v>
      </c>
      <c r="F1387">
        <v>54</v>
      </c>
    </row>
    <row r="1388" spans="1:6" x14ac:dyDescent="0.2">
      <c r="A1388" t="s">
        <v>339</v>
      </c>
      <c r="B1388" t="s">
        <v>657</v>
      </c>
      <c r="C1388" t="s">
        <v>139</v>
      </c>
      <c r="D1388" t="s">
        <v>384</v>
      </c>
      <c r="E1388">
        <v>61</v>
      </c>
      <c r="F1388">
        <v>58</v>
      </c>
    </row>
    <row r="1389" spans="1:6" x14ac:dyDescent="0.2">
      <c r="A1389" t="s">
        <v>339</v>
      </c>
      <c r="B1389" t="s">
        <v>657</v>
      </c>
      <c r="C1389" t="s">
        <v>140</v>
      </c>
      <c r="D1389" t="s">
        <v>384</v>
      </c>
      <c r="E1389">
        <v>54</v>
      </c>
      <c r="F1389">
        <v>47</v>
      </c>
    </row>
    <row r="1390" spans="1:6" x14ac:dyDescent="0.2">
      <c r="A1390" t="s">
        <v>339</v>
      </c>
      <c r="B1390" t="s">
        <v>657</v>
      </c>
      <c r="C1390" t="s">
        <v>141</v>
      </c>
      <c r="D1390" t="s">
        <v>384</v>
      </c>
      <c r="E1390">
        <v>58</v>
      </c>
      <c r="F1390">
        <v>55</v>
      </c>
    </row>
    <row r="1391" spans="1:6" x14ac:dyDescent="0.2">
      <c r="A1391" t="s">
        <v>339</v>
      </c>
      <c r="B1391" t="s">
        <v>657</v>
      </c>
      <c r="C1391" t="s">
        <v>142</v>
      </c>
      <c r="D1391" t="s">
        <v>384</v>
      </c>
      <c r="E1391">
        <v>5</v>
      </c>
      <c r="F1391">
        <v>5</v>
      </c>
    </row>
    <row r="1392" spans="1:6" x14ac:dyDescent="0.2">
      <c r="A1392" t="s">
        <v>339</v>
      </c>
      <c r="B1392" t="s">
        <v>657</v>
      </c>
      <c r="C1392" t="s">
        <v>143</v>
      </c>
      <c r="D1392" t="s">
        <v>384</v>
      </c>
      <c r="E1392">
        <v>88</v>
      </c>
      <c r="F1392">
        <v>85</v>
      </c>
    </row>
    <row r="1393" spans="1:6" x14ac:dyDescent="0.2">
      <c r="A1393" t="s">
        <v>339</v>
      </c>
      <c r="B1393" t="s">
        <v>657</v>
      </c>
      <c r="C1393" t="s">
        <v>144</v>
      </c>
      <c r="D1393" t="s">
        <v>384</v>
      </c>
      <c r="E1393">
        <v>96</v>
      </c>
      <c r="F1393">
        <v>83</v>
      </c>
    </row>
    <row r="1394" spans="1:6" x14ac:dyDescent="0.2">
      <c r="A1394" t="s">
        <v>339</v>
      </c>
      <c r="B1394" t="s">
        <v>657</v>
      </c>
      <c r="C1394" t="s">
        <v>145</v>
      </c>
      <c r="D1394" t="s">
        <v>384</v>
      </c>
      <c r="E1394">
        <v>29</v>
      </c>
      <c r="F1394">
        <v>19</v>
      </c>
    </row>
    <row r="1395" spans="1:6" x14ac:dyDescent="0.2">
      <c r="A1395" t="s">
        <v>339</v>
      </c>
      <c r="B1395" t="s">
        <v>657</v>
      </c>
      <c r="C1395" t="s">
        <v>146</v>
      </c>
      <c r="D1395" t="s">
        <v>384</v>
      </c>
      <c r="E1395">
        <v>17</v>
      </c>
      <c r="F1395">
        <v>14</v>
      </c>
    </row>
    <row r="1396" spans="1:6" x14ac:dyDescent="0.2">
      <c r="A1396" t="s">
        <v>339</v>
      </c>
      <c r="B1396" t="s">
        <v>657</v>
      </c>
      <c r="C1396" t="s">
        <v>147</v>
      </c>
      <c r="D1396" t="s">
        <v>384</v>
      </c>
      <c r="E1396">
        <v>72</v>
      </c>
      <c r="F1396">
        <v>70</v>
      </c>
    </row>
    <row r="1397" spans="1:6" x14ac:dyDescent="0.2">
      <c r="A1397" t="s">
        <v>339</v>
      </c>
      <c r="B1397" t="s">
        <v>657</v>
      </c>
      <c r="C1397" t="s">
        <v>148</v>
      </c>
      <c r="D1397" t="s">
        <v>384</v>
      </c>
      <c r="E1397">
        <v>9</v>
      </c>
      <c r="F1397">
        <v>6</v>
      </c>
    </row>
    <row r="1398" spans="1:6" x14ac:dyDescent="0.2">
      <c r="A1398" t="s">
        <v>339</v>
      </c>
      <c r="B1398" t="s">
        <v>657</v>
      </c>
      <c r="C1398" t="s">
        <v>149</v>
      </c>
      <c r="D1398" t="s">
        <v>384</v>
      </c>
      <c r="E1398">
        <v>130</v>
      </c>
      <c r="F1398">
        <v>126</v>
      </c>
    </row>
    <row r="1399" spans="1:6" x14ac:dyDescent="0.2">
      <c r="A1399" t="s">
        <v>339</v>
      </c>
      <c r="B1399" t="s">
        <v>657</v>
      </c>
      <c r="C1399" t="s">
        <v>150</v>
      </c>
      <c r="D1399" t="s">
        <v>384</v>
      </c>
      <c r="E1399">
        <v>116</v>
      </c>
      <c r="F1399">
        <v>109</v>
      </c>
    </row>
    <row r="1400" spans="1:6" x14ac:dyDescent="0.2">
      <c r="A1400" t="s">
        <v>339</v>
      </c>
      <c r="B1400" t="s">
        <v>657</v>
      </c>
      <c r="C1400" t="s">
        <v>151</v>
      </c>
      <c r="D1400" t="s">
        <v>384</v>
      </c>
      <c r="E1400">
        <v>1</v>
      </c>
    </row>
    <row r="1401" spans="1:6" x14ac:dyDescent="0.2">
      <c r="A1401" t="s">
        <v>339</v>
      </c>
      <c r="B1401" t="s">
        <v>657</v>
      </c>
      <c r="C1401" t="s">
        <v>152</v>
      </c>
      <c r="D1401" t="s">
        <v>384</v>
      </c>
      <c r="E1401">
        <v>38</v>
      </c>
      <c r="F1401">
        <v>29</v>
      </c>
    </row>
    <row r="1402" spans="1:6" x14ac:dyDescent="0.2">
      <c r="A1402" t="s">
        <v>339</v>
      </c>
      <c r="B1402" t="s">
        <v>657</v>
      </c>
      <c r="C1402" t="s">
        <v>153</v>
      </c>
      <c r="D1402" t="s">
        <v>384</v>
      </c>
      <c r="E1402">
        <v>1</v>
      </c>
      <c r="F1402">
        <v>1</v>
      </c>
    </row>
    <row r="1403" spans="1:6" x14ac:dyDescent="0.2">
      <c r="A1403" t="s">
        <v>339</v>
      </c>
      <c r="B1403" t="s">
        <v>657</v>
      </c>
      <c r="C1403" t="s">
        <v>78</v>
      </c>
      <c r="D1403" t="s">
        <v>384</v>
      </c>
      <c r="E1403">
        <v>1</v>
      </c>
      <c r="F1403">
        <v>1</v>
      </c>
    </row>
    <row r="1404" spans="1:6" x14ac:dyDescent="0.2">
      <c r="A1404" t="s">
        <v>339</v>
      </c>
      <c r="B1404" t="s">
        <v>657</v>
      </c>
      <c r="C1404" t="s">
        <v>154</v>
      </c>
      <c r="D1404" t="s">
        <v>384</v>
      </c>
      <c r="E1404">
        <v>3</v>
      </c>
      <c r="F1404">
        <v>1</v>
      </c>
    </row>
    <row r="1405" spans="1:6" x14ac:dyDescent="0.2">
      <c r="A1405" t="s">
        <v>339</v>
      </c>
      <c r="B1405" t="s">
        <v>657</v>
      </c>
      <c r="C1405" t="s">
        <v>155</v>
      </c>
      <c r="D1405" t="s">
        <v>384</v>
      </c>
      <c r="E1405">
        <v>5</v>
      </c>
      <c r="F1405">
        <v>4</v>
      </c>
    </row>
    <row r="1406" spans="1:6" x14ac:dyDescent="0.2">
      <c r="A1406" t="s">
        <v>339</v>
      </c>
      <c r="B1406" t="s">
        <v>657</v>
      </c>
      <c r="C1406" t="s">
        <v>361</v>
      </c>
      <c r="D1406" t="s">
        <v>384</v>
      </c>
      <c r="E1406">
        <v>1</v>
      </c>
      <c r="F1406">
        <v>1</v>
      </c>
    </row>
    <row r="1407" spans="1:6" x14ac:dyDescent="0.2">
      <c r="A1407" t="s">
        <v>339</v>
      </c>
      <c r="B1407" t="s">
        <v>657</v>
      </c>
      <c r="C1407" t="s">
        <v>157</v>
      </c>
      <c r="D1407" t="s">
        <v>384</v>
      </c>
      <c r="E1407">
        <v>7</v>
      </c>
      <c r="F1407">
        <v>6</v>
      </c>
    </row>
    <row r="1408" spans="1:6" x14ac:dyDescent="0.2">
      <c r="A1408" t="s">
        <v>339</v>
      </c>
      <c r="B1408" t="s">
        <v>657</v>
      </c>
      <c r="C1408" t="s">
        <v>158</v>
      </c>
      <c r="D1408" t="s">
        <v>384</v>
      </c>
      <c r="E1408">
        <v>5</v>
      </c>
      <c r="F1408">
        <v>4</v>
      </c>
    </row>
    <row r="1409" spans="1:6" x14ac:dyDescent="0.2">
      <c r="A1409" t="s">
        <v>339</v>
      </c>
      <c r="B1409" t="s">
        <v>657</v>
      </c>
      <c r="C1409" t="s">
        <v>160</v>
      </c>
      <c r="D1409" t="s">
        <v>384</v>
      </c>
      <c r="E1409">
        <v>2</v>
      </c>
      <c r="F1409">
        <v>2</v>
      </c>
    </row>
    <row r="1410" spans="1:6" x14ac:dyDescent="0.2">
      <c r="A1410" t="s">
        <v>339</v>
      </c>
      <c r="B1410" t="s">
        <v>658</v>
      </c>
      <c r="C1410" t="s">
        <v>384</v>
      </c>
      <c r="D1410" t="s">
        <v>384</v>
      </c>
      <c r="E1410">
        <v>1259</v>
      </c>
      <c r="F1410">
        <v>236</v>
      </c>
    </row>
    <row r="1411" spans="1:6" x14ac:dyDescent="0.2">
      <c r="A1411" t="s">
        <v>339</v>
      </c>
      <c r="B1411" t="s">
        <v>658</v>
      </c>
      <c r="C1411" t="s">
        <v>650</v>
      </c>
      <c r="D1411" t="s">
        <v>384</v>
      </c>
      <c r="E1411">
        <v>38983</v>
      </c>
      <c r="F1411">
        <v>6507</v>
      </c>
    </row>
    <row r="1412" spans="1:6" x14ac:dyDescent="0.2">
      <c r="A1412" t="s">
        <v>339</v>
      </c>
      <c r="B1412" t="s">
        <v>658</v>
      </c>
      <c r="C1412" t="s">
        <v>86</v>
      </c>
      <c r="D1412" t="s">
        <v>384</v>
      </c>
      <c r="E1412">
        <v>15662</v>
      </c>
      <c r="F1412">
        <v>2612</v>
      </c>
    </row>
    <row r="1413" spans="1:6" x14ac:dyDescent="0.2">
      <c r="A1413" t="s">
        <v>339</v>
      </c>
      <c r="B1413" t="s">
        <v>658</v>
      </c>
      <c r="C1413" t="s">
        <v>130</v>
      </c>
      <c r="D1413" t="s">
        <v>384</v>
      </c>
      <c r="E1413">
        <v>10653</v>
      </c>
      <c r="F1413">
        <v>1794</v>
      </c>
    </row>
    <row r="1414" spans="1:6" x14ac:dyDescent="0.2">
      <c r="A1414" t="s">
        <v>339</v>
      </c>
      <c r="B1414" t="s">
        <v>658</v>
      </c>
      <c r="C1414" t="s">
        <v>134</v>
      </c>
      <c r="D1414" t="s">
        <v>384</v>
      </c>
      <c r="E1414">
        <v>11409</v>
      </c>
      <c r="F1414">
        <v>1865</v>
      </c>
    </row>
    <row r="1415" spans="1:6" x14ac:dyDescent="0.2">
      <c r="A1415" t="s">
        <v>339</v>
      </c>
      <c r="B1415" t="s">
        <v>659</v>
      </c>
      <c r="C1415" t="s">
        <v>384</v>
      </c>
      <c r="D1415" t="s">
        <v>384</v>
      </c>
      <c r="E1415">
        <v>1803</v>
      </c>
      <c r="F1415">
        <v>1286</v>
      </c>
    </row>
    <row r="1416" spans="1:6" x14ac:dyDescent="0.2">
      <c r="A1416" t="s">
        <v>339</v>
      </c>
      <c r="B1416" t="s">
        <v>659</v>
      </c>
      <c r="C1416" t="s">
        <v>650</v>
      </c>
      <c r="D1416" t="s">
        <v>384</v>
      </c>
      <c r="E1416">
        <v>23388</v>
      </c>
      <c r="F1416">
        <v>10341</v>
      </c>
    </row>
    <row r="1417" spans="1:6" x14ac:dyDescent="0.2">
      <c r="A1417" t="s">
        <v>339</v>
      </c>
      <c r="B1417" t="s">
        <v>659</v>
      </c>
      <c r="C1417" t="s">
        <v>86</v>
      </c>
      <c r="D1417" t="s">
        <v>384</v>
      </c>
      <c r="E1417">
        <v>8271</v>
      </c>
      <c r="F1417">
        <v>3281</v>
      </c>
    </row>
    <row r="1418" spans="1:6" x14ac:dyDescent="0.2">
      <c r="A1418" t="s">
        <v>339</v>
      </c>
      <c r="B1418" t="s">
        <v>659</v>
      </c>
      <c r="C1418" t="s">
        <v>130</v>
      </c>
      <c r="D1418" t="s">
        <v>384</v>
      </c>
      <c r="E1418">
        <v>7221</v>
      </c>
      <c r="F1418">
        <v>3093</v>
      </c>
    </row>
    <row r="1419" spans="1:6" x14ac:dyDescent="0.2">
      <c r="A1419" t="s">
        <v>339</v>
      </c>
      <c r="B1419" t="s">
        <v>659</v>
      </c>
      <c r="C1419" t="s">
        <v>134</v>
      </c>
      <c r="D1419" t="s">
        <v>384</v>
      </c>
      <c r="E1419">
        <v>6093</v>
      </c>
      <c r="F1419">
        <v>2681</v>
      </c>
    </row>
    <row r="1420" spans="1:6" x14ac:dyDescent="0.2">
      <c r="A1420" t="s">
        <v>339</v>
      </c>
      <c r="B1420" t="s">
        <v>660</v>
      </c>
      <c r="C1420" t="s">
        <v>384</v>
      </c>
      <c r="D1420" t="s">
        <v>384</v>
      </c>
      <c r="E1420">
        <v>249</v>
      </c>
      <c r="F1420">
        <v>237</v>
      </c>
    </row>
    <row r="1421" spans="1:6" x14ac:dyDescent="0.2">
      <c r="A1421" t="s">
        <v>339</v>
      </c>
      <c r="B1421" t="s">
        <v>660</v>
      </c>
      <c r="C1421" t="s">
        <v>650</v>
      </c>
      <c r="D1421" t="s">
        <v>384</v>
      </c>
      <c r="E1421">
        <v>25342</v>
      </c>
      <c r="F1421">
        <v>25319</v>
      </c>
    </row>
    <row r="1422" spans="1:6" x14ac:dyDescent="0.2">
      <c r="A1422" t="s">
        <v>339</v>
      </c>
      <c r="B1422" t="s">
        <v>660</v>
      </c>
      <c r="C1422" t="s">
        <v>86</v>
      </c>
      <c r="D1422" t="s">
        <v>384</v>
      </c>
      <c r="E1422">
        <v>8677</v>
      </c>
      <c r="F1422">
        <v>8671</v>
      </c>
    </row>
    <row r="1423" spans="1:6" x14ac:dyDescent="0.2">
      <c r="A1423" t="s">
        <v>339</v>
      </c>
      <c r="B1423" t="s">
        <v>660</v>
      </c>
      <c r="C1423" t="s">
        <v>130</v>
      </c>
      <c r="D1423" t="s">
        <v>384</v>
      </c>
      <c r="E1423">
        <v>8466</v>
      </c>
      <c r="F1423">
        <v>8465</v>
      </c>
    </row>
    <row r="1424" spans="1:6" x14ac:dyDescent="0.2">
      <c r="A1424" t="s">
        <v>339</v>
      </c>
      <c r="B1424" t="s">
        <v>660</v>
      </c>
      <c r="C1424" t="s">
        <v>134</v>
      </c>
      <c r="D1424" t="s">
        <v>384</v>
      </c>
      <c r="E1424">
        <v>7950</v>
      </c>
      <c r="F1424">
        <v>7946</v>
      </c>
    </row>
    <row r="1425" spans="1:6" x14ac:dyDescent="0.2">
      <c r="A1425" t="s">
        <v>339</v>
      </c>
      <c r="B1425" t="s">
        <v>661</v>
      </c>
      <c r="C1425" t="s">
        <v>384</v>
      </c>
      <c r="D1425" t="s">
        <v>384</v>
      </c>
      <c r="E1425">
        <v>184</v>
      </c>
      <c r="F1425">
        <v>33</v>
      </c>
    </row>
    <row r="1426" spans="1:6" x14ac:dyDescent="0.2">
      <c r="A1426" t="s">
        <v>339</v>
      </c>
      <c r="B1426" t="s">
        <v>661</v>
      </c>
      <c r="C1426" t="s">
        <v>650</v>
      </c>
      <c r="D1426" t="s">
        <v>384</v>
      </c>
      <c r="E1426">
        <v>185</v>
      </c>
      <c r="F1426">
        <v>34</v>
      </c>
    </row>
    <row r="1427" spans="1:6" x14ac:dyDescent="0.2">
      <c r="A1427" t="s">
        <v>339</v>
      </c>
      <c r="B1427" t="s">
        <v>661</v>
      </c>
      <c r="C1427" t="s">
        <v>130</v>
      </c>
      <c r="D1427" t="s">
        <v>384</v>
      </c>
      <c r="E1427">
        <v>1</v>
      </c>
      <c r="F1427">
        <v>1</v>
      </c>
    </row>
    <row r="1428" spans="1:6" x14ac:dyDescent="0.2">
      <c r="A1428" t="s">
        <v>339</v>
      </c>
      <c r="B1428" t="s">
        <v>662</v>
      </c>
      <c r="C1428" t="s">
        <v>384</v>
      </c>
      <c r="D1428" t="s">
        <v>384</v>
      </c>
      <c r="E1428">
        <v>1</v>
      </c>
      <c r="F1428">
        <v>1</v>
      </c>
    </row>
    <row r="1429" spans="1:6" x14ac:dyDescent="0.2">
      <c r="A1429" t="s">
        <v>339</v>
      </c>
      <c r="B1429" t="s">
        <v>662</v>
      </c>
      <c r="C1429" t="s">
        <v>650</v>
      </c>
      <c r="D1429" t="s">
        <v>384</v>
      </c>
      <c r="E1429">
        <v>15</v>
      </c>
      <c r="F1429">
        <v>1</v>
      </c>
    </row>
    <row r="1430" spans="1:6" x14ac:dyDescent="0.2">
      <c r="A1430" t="s">
        <v>339</v>
      </c>
      <c r="B1430" t="s">
        <v>662</v>
      </c>
      <c r="C1430" t="s">
        <v>86</v>
      </c>
      <c r="D1430" t="s">
        <v>384</v>
      </c>
      <c r="E1430">
        <v>14</v>
      </c>
    </row>
    <row r="1431" spans="1:6" x14ac:dyDescent="0.2">
      <c r="A1431" t="s">
        <v>339</v>
      </c>
      <c r="B1431" t="s">
        <v>663</v>
      </c>
      <c r="C1431" t="s">
        <v>650</v>
      </c>
      <c r="D1431" t="s">
        <v>384</v>
      </c>
      <c r="E1431">
        <v>7511</v>
      </c>
      <c r="F1431">
        <v>4747</v>
      </c>
    </row>
    <row r="1432" spans="1:6" x14ac:dyDescent="0.2">
      <c r="A1432" t="s">
        <v>339</v>
      </c>
      <c r="B1432" t="s">
        <v>663</v>
      </c>
      <c r="C1432" t="s">
        <v>86</v>
      </c>
      <c r="D1432" t="s">
        <v>384</v>
      </c>
      <c r="E1432">
        <v>2501</v>
      </c>
      <c r="F1432">
        <v>1444</v>
      </c>
    </row>
    <row r="1433" spans="1:6" x14ac:dyDescent="0.2">
      <c r="A1433" t="s">
        <v>339</v>
      </c>
      <c r="B1433" t="s">
        <v>663</v>
      </c>
      <c r="C1433" t="s">
        <v>130</v>
      </c>
      <c r="D1433" t="s">
        <v>384</v>
      </c>
      <c r="E1433">
        <v>2368</v>
      </c>
      <c r="F1433">
        <v>1667</v>
      </c>
    </row>
    <row r="1434" spans="1:6" x14ac:dyDescent="0.2">
      <c r="A1434" t="s">
        <v>339</v>
      </c>
      <c r="B1434" t="s">
        <v>663</v>
      </c>
      <c r="C1434" t="s">
        <v>134</v>
      </c>
      <c r="D1434" t="s">
        <v>384</v>
      </c>
      <c r="E1434">
        <v>2642</v>
      </c>
      <c r="F1434">
        <v>1636</v>
      </c>
    </row>
    <row r="1435" spans="1:6" x14ac:dyDescent="0.2">
      <c r="A1435" t="s">
        <v>339</v>
      </c>
      <c r="B1435" t="s">
        <v>652</v>
      </c>
      <c r="C1435" t="s">
        <v>359</v>
      </c>
      <c r="D1435" t="s">
        <v>384</v>
      </c>
      <c r="E1435">
        <v>687</v>
      </c>
      <c r="F1435">
        <v>178</v>
      </c>
    </row>
    <row r="1436" spans="1:6" x14ac:dyDescent="0.2">
      <c r="A1436" t="s">
        <v>339</v>
      </c>
      <c r="B1436" t="s">
        <v>652</v>
      </c>
      <c r="C1436" t="s">
        <v>387</v>
      </c>
      <c r="D1436" t="s">
        <v>384</v>
      </c>
      <c r="E1436">
        <v>72303</v>
      </c>
      <c r="F1436">
        <v>15254</v>
      </c>
    </row>
    <row r="1437" spans="1:6" x14ac:dyDescent="0.2">
      <c r="A1437" t="s">
        <v>339</v>
      </c>
      <c r="B1437" t="s">
        <v>652</v>
      </c>
      <c r="C1437" t="s">
        <v>386</v>
      </c>
      <c r="D1437" t="s">
        <v>384</v>
      </c>
      <c r="E1437">
        <v>106629</v>
      </c>
      <c r="F1437">
        <v>25541</v>
      </c>
    </row>
    <row r="1438" spans="1:6" x14ac:dyDescent="0.2">
      <c r="A1438" t="s">
        <v>339</v>
      </c>
      <c r="B1438" t="s">
        <v>652</v>
      </c>
      <c r="C1438" t="s">
        <v>388</v>
      </c>
      <c r="D1438" t="s">
        <v>384</v>
      </c>
      <c r="E1438">
        <v>77773</v>
      </c>
      <c r="F1438">
        <v>18228</v>
      </c>
    </row>
    <row r="1439" spans="1:6" x14ac:dyDescent="0.2">
      <c r="A1439" t="s">
        <v>339</v>
      </c>
      <c r="B1439" t="s">
        <v>652</v>
      </c>
      <c r="C1439" t="s">
        <v>389</v>
      </c>
      <c r="D1439" t="s">
        <v>384</v>
      </c>
      <c r="E1439">
        <v>60418</v>
      </c>
      <c r="F1439">
        <v>13852</v>
      </c>
    </row>
    <row r="1440" spans="1:6" x14ac:dyDescent="0.2">
      <c r="A1440" t="s">
        <v>339</v>
      </c>
      <c r="B1440" t="s">
        <v>653</v>
      </c>
      <c r="C1440" t="s">
        <v>359</v>
      </c>
      <c r="D1440" t="s">
        <v>384</v>
      </c>
      <c r="E1440">
        <v>125438</v>
      </c>
      <c r="F1440">
        <v>4031</v>
      </c>
    </row>
    <row r="1441" spans="1:6" x14ac:dyDescent="0.2">
      <c r="A1441" t="s">
        <v>339</v>
      </c>
      <c r="B1441" t="s">
        <v>653</v>
      </c>
      <c r="C1441" t="s">
        <v>387</v>
      </c>
      <c r="D1441" t="s">
        <v>384</v>
      </c>
      <c r="E1441">
        <v>48325</v>
      </c>
      <c r="F1441">
        <v>20020</v>
      </c>
    </row>
    <row r="1442" spans="1:6" x14ac:dyDescent="0.2">
      <c r="A1442" t="s">
        <v>339</v>
      </c>
      <c r="B1442" t="s">
        <v>653</v>
      </c>
      <c r="C1442" t="s">
        <v>386</v>
      </c>
      <c r="D1442" t="s">
        <v>384</v>
      </c>
      <c r="E1442">
        <v>48323</v>
      </c>
      <c r="F1442">
        <v>16002</v>
      </c>
    </row>
    <row r="1443" spans="1:6" x14ac:dyDescent="0.2">
      <c r="A1443" t="s">
        <v>339</v>
      </c>
      <c r="B1443" t="s">
        <v>653</v>
      </c>
      <c r="C1443" t="s">
        <v>388</v>
      </c>
      <c r="D1443" t="s">
        <v>384</v>
      </c>
      <c r="E1443">
        <v>70406</v>
      </c>
      <c r="F1443">
        <v>33412</v>
      </c>
    </row>
    <row r="1444" spans="1:6" x14ac:dyDescent="0.2">
      <c r="A1444" t="s">
        <v>339</v>
      </c>
      <c r="B1444" t="s">
        <v>653</v>
      </c>
      <c r="C1444" t="s">
        <v>389</v>
      </c>
      <c r="D1444" t="s">
        <v>384</v>
      </c>
      <c r="E1444">
        <v>28343</v>
      </c>
      <c r="F1444">
        <v>10151</v>
      </c>
    </row>
    <row r="1445" spans="1:6" x14ac:dyDescent="0.2">
      <c r="A1445" t="s">
        <v>339</v>
      </c>
      <c r="B1445" t="s">
        <v>654</v>
      </c>
      <c r="C1445" t="s">
        <v>359</v>
      </c>
      <c r="D1445" t="s">
        <v>384</v>
      </c>
      <c r="E1445">
        <v>3922</v>
      </c>
      <c r="F1445">
        <v>3091</v>
      </c>
    </row>
    <row r="1446" spans="1:6" x14ac:dyDescent="0.2">
      <c r="A1446" t="s">
        <v>339</v>
      </c>
      <c r="B1446" t="s">
        <v>654</v>
      </c>
      <c r="C1446" t="s">
        <v>387</v>
      </c>
      <c r="D1446" t="s">
        <v>384</v>
      </c>
      <c r="E1446">
        <v>2046</v>
      </c>
      <c r="F1446">
        <v>1288</v>
      </c>
    </row>
    <row r="1447" spans="1:6" x14ac:dyDescent="0.2">
      <c r="A1447" t="s">
        <v>339</v>
      </c>
      <c r="B1447" t="s">
        <v>654</v>
      </c>
      <c r="C1447" t="s">
        <v>386</v>
      </c>
      <c r="D1447" t="s">
        <v>384</v>
      </c>
      <c r="E1447">
        <v>6114</v>
      </c>
      <c r="F1447">
        <v>4049</v>
      </c>
    </row>
    <row r="1448" spans="1:6" x14ac:dyDescent="0.2">
      <c r="A1448" t="s">
        <v>339</v>
      </c>
      <c r="B1448" t="s">
        <v>654</v>
      </c>
      <c r="C1448" t="s">
        <v>388</v>
      </c>
      <c r="D1448" t="s">
        <v>384</v>
      </c>
      <c r="E1448">
        <v>1516</v>
      </c>
      <c r="F1448">
        <v>1086</v>
      </c>
    </row>
    <row r="1449" spans="1:6" x14ac:dyDescent="0.2">
      <c r="A1449" t="s">
        <v>339</v>
      </c>
      <c r="B1449" t="s">
        <v>654</v>
      </c>
      <c r="C1449" t="s">
        <v>389</v>
      </c>
      <c r="D1449" t="s">
        <v>384</v>
      </c>
      <c r="E1449">
        <v>2968</v>
      </c>
      <c r="F1449">
        <v>1675</v>
      </c>
    </row>
    <row r="1450" spans="1:6" x14ac:dyDescent="0.2">
      <c r="A1450" t="s">
        <v>339</v>
      </c>
      <c r="B1450" t="s">
        <v>655</v>
      </c>
      <c r="C1450" t="s">
        <v>359</v>
      </c>
      <c r="D1450" t="s">
        <v>384</v>
      </c>
      <c r="E1450">
        <v>3484</v>
      </c>
      <c r="F1450">
        <v>322</v>
      </c>
    </row>
    <row r="1451" spans="1:6" x14ac:dyDescent="0.2">
      <c r="A1451" t="s">
        <v>339</v>
      </c>
      <c r="B1451" t="s">
        <v>655</v>
      </c>
      <c r="C1451" t="s">
        <v>387</v>
      </c>
      <c r="D1451" t="s">
        <v>384</v>
      </c>
      <c r="E1451">
        <v>14026</v>
      </c>
      <c r="F1451">
        <v>8279</v>
      </c>
    </row>
    <row r="1452" spans="1:6" x14ac:dyDescent="0.2">
      <c r="A1452" t="s">
        <v>339</v>
      </c>
      <c r="B1452" t="s">
        <v>655</v>
      </c>
      <c r="C1452" t="s">
        <v>386</v>
      </c>
      <c r="D1452" t="s">
        <v>384</v>
      </c>
      <c r="E1452">
        <v>18724</v>
      </c>
      <c r="F1452">
        <v>9829</v>
      </c>
    </row>
    <row r="1453" spans="1:6" x14ac:dyDescent="0.2">
      <c r="A1453" t="s">
        <v>339</v>
      </c>
      <c r="B1453" t="s">
        <v>655</v>
      </c>
      <c r="C1453" t="s">
        <v>388</v>
      </c>
      <c r="D1453" t="s">
        <v>384</v>
      </c>
      <c r="E1453">
        <v>45491</v>
      </c>
      <c r="F1453">
        <v>10239</v>
      </c>
    </row>
    <row r="1454" spans="1:6" x14ac:dyDescent="0.2">
      <c r="A1454" t="s">
        <v>339</v>
      </c>
      <c r="B1454" t="s">
        <v>655</v>
      </c>
      <c r="C1454" t="s">
        <v>389</v>
      </c>
      <c r="D1454" t="s">
        <v>384</v>
      </c>
      <c r="E1454">
        <v>9031</v>
      </c>
      <c r="F1454">
        <v>5415</v>
      </c>
    </row>
    <row r="1455" spans="1:6" x14ac:dyDescent="0.2">
      <c r="A1455" t="s">
        <v>339</v>
      </c>
      <c r="B1455" t="s">
        <v>656</v>
      </c>
      <c r="C1455" t="s">
        <v>359</v>
      </c>
      <c r="D1455" t="s">
        <v>384</v>
      </c>
      <c r="E1455">
        <v>1682</v>
      </c>
      <c r="F1455">
        <v>121</v>
      </c>
    </row>
    <row r="1456" spans="1:6" x14ac:dyDescent="0.2">
      <c r="A1456" t="s">
        <v>339</v>
      </c>
      <c r="B1456" t="s">
        <v>656</v>
      </c>
      <c r="C1456" t="s">
        <v>387</v>
      </c>
      <c r="D1456" t="s">
        <v>384</v>
      </c>
      <c r="E1456">
        <v>13347</v>
      </c>
      <c r="F1456">
        <v>1324</v>
      </c>
    </row>
    <row r="1457" spans="1:6" x14ac:dyDescent="0.2">
      <c r="A1457" t="s">
        <v>339</v>
      </c>
      <c r="B1457" t="s">
        <v>656</v>
      </c>
      <c r="C1457" t="s">
        <v>386</v>
      </c>
      <c r="D1457" t="s">
        <v>384</v>
      </c>
      <c r="E1457">
        <v>386</v>
      </c>
      <c r="F1457">
        <v>72</v>
      </c>
    </row>
    <row r="1458" spans="1:6" x14ac:dyDescent="0.2">
      <c r="A1458" t="s">
        <v>339</v>
      </c>
      <c r="B1458" t="s">
        <v>656</v>
      </c>
      <c r="C1458" t="s">
        <v>388</v>
      </c>
      <c r="D1458" t="s">
        <v>384</v>
      </c>
      <c r="E1458">
        <v>25983</v>
      </c>
      <c r="F1458">
        <v>2899</v>
      </c>
    </row>
    <row r="1459" spans="1:6" x14ac:dyDescent="0.2">
      <c r="A1459" t="s">
        <v>339</v>
      </c>
      <c r="B1459" t="s">
        <v>656</v>
      </c>
      <c r="C1459" t="s">
        <v>389</v>
      </c>
      <c r="D1459" t="s">
        <v>384</v>
      </c>
      <c r="E1459">
        <v>43</v>
      </c>
      <c r="F1459">
        <v>21</v>
      </c>
    </row>
    <row r="1460" spans="1:6" x14ac:dyDescent="0.2">
      <c r="A1460" t="s">
        <v>339</v>
      </c>
      <c r="B1460" t="s">
        <v>657</v>
      </c>
      <c r="C1460" t="s">
        <v>359</v>
      </c>
      <c r="D1460" t="s">
        <v>384</v>
      </c>
      <c r="E1460">
        <v>383</v>
      </c>
      <c r="F1460">
        <v>119</v>
      </c>
    </row>
    <row r="1461" spans="1:6" x14ac:dyDescent="0.2">
      <c r="A1461" t="s">
        <v>339</v>
      </c>
      <c r="B1461" t="s">
        <v>657</v>
      </c>
      <c r="C1461" t="s">
        <v>387</v>
      </c>
      <c r="D1461" t="s">
        <v>384</v>
      </c>
      <c r="E1461">
        <v>286</v>
      </c>
      <c r="F1461">
        <v>249</v>
      </c>
    </row>
    <row r="1462" spans="1:6" x14ac:dyDescent="0.2">
      <c r="A1462" t="s">
        <v>339</v>
      </c>
      <c r="B1462" t="s">
        <v>657</v>
      </c>
      <c r="C1462" t="s">
        <v>386</v>
      </c>
      <c r="D1462" t="s">
        <v>384</v>
      </c>
      <c r="E1462">
        <v>1408</v>
      </c>
      <c r="F1462">
        <v>1289</v>
      </c>
    </row>
    <row r="1463" spans="1:6" x14ac:dyDescent="0.2">
      <c r="A1463" t="s">
        <v>339</v>
      </c>
      <c r="B1463" t="s">
        <v>657</v>
      </c>
      <c r="C1463" t="s">
        <v>388</v>
      </c>
      <c r="D1463" t="s">
        <v>384</v>
      </c>
      <c r="E1463">
        <v>398</v>
      </c>
      <c r="F1463">
        <v>351</v>
      </c>
    </row>
    <row r="1464" spans="1:6" x14ac:dyDescent="0.2">
      <c r="A1464" t="s">
        <v>339</v>
      </c>
      <c r="B1464" t="s">
        <v>657</v>
      </c>
      <c r="C1464" t="s">
        <v>389</v>
      </c>
      <c r="D1464" t="s">
        <v>384</v>
      </c>
      <c r="E1464">
        <v>585</v>
      </c>
      <c r="F1464">
        <v>543</v>
      </c>
    </row>
    <row r="1465" spans="1:6" x14ac:dyDescent="0.2">
      <c r="A1465" t="s">
        <v>358</v>
      </c>
      <c r="B1465" t="s">
        <v>652</v>
      </c>
      <c r="C1465" t="s">
        <v>650</v>
      </c>
      <c r="D1465" t="s">
        <v>18</v>
      </c>
      <c r="E1465">
        <v>33272</v>
      </c>
      <c r="F1465">
        <v>11432</v>
      </c>
    </row>
    <row r="1466" spans="1:6" x14ac:dyDescent="0.2">
      <c r="A1466" t="s">
        <v>358</v>
      </c>
      <c r="B1466" t="s">
        <v>652</v>
      </c>
      <c r="C1466" t="s">
        <v>650</v>
      </c>
      <c r="D1466" t="s">
        <v>19</v>
      </c>
      <c r="E1466">
        <v>188854</v>
      </c>
      <c r="F1466">
        <v>40458</v>
      </c>
    </row>
    <row r="1467" spans="1:6" x14ac:dyDescent="0.2">
      <c r="A1467" t="s">
        <v>358</v>
      </c>
      <c r="B1467" t="s">
        <v>652</v>
      </c>
      <c r="C1467" t="s">
        <v>650</v>
      </c>
      <c r="D1467" t="s">
        <v>17</v>
      </c>
      <c r="E1467">
        <v>149</v>
      </c>
      <c r="F1467">
        <v>116</v>
      </c>
    </row>
    <row r="1468" spans="1:6" x14ac:dyDescent="0.2">
      <c r="A1468" t="s">
        <v>358</v>
      </c>
      <c r="B1468" t="s">
        <v>652</v>
      </c>
      <c r="C1468" t="s">
        <v>650</v>
      </c>
      <c r="D1468" t="s">
        <v>77</v>
      </c>
      <c r="E1468">
        <v>80736</v>
      </c>
      <c r="F1468">
        <v>17932</v>
      </c>
    </row>
    <row r="1469" spans="1:6" x14ac:dyDescent="0.2">
      <c r="A1469" t="s">
        <v>358</v>
      </c>
      <c r="B1469" t="s">
        <v>652</v>
      </c>
      <c r="C1469" t="s">
        <v>650</v>
      </c>
      <c r="D1469" t="s">
        <v>79</v>
      </c>
      <c r="E1469">
        <v>13189</v>
      </c>
      <c r="F1469">
        <v>2596</v>
      </c>
    </row>
    <row r="1470" spans="1:6" x14ac:dyDescent="0.2">
      <c r="A1470" t="s">
        <v>358</v>
      </c>
      <c r="B1470" t="s">
        <v>652</v>
      </c>
      <c r="C1470" t="s">
        <v>650</v>
      </c>
      <c r="D1470" t="s">
        <v>80</v>
      </c>
      <c r="E1470">
        <v>893</v>
      </c>
      <c r="F1470">
        <v>132</v>
      </c>
    </row>
    <row r="1471" spans="1:6" x14ac:dyDescent="0.2">
      <c r="A1471" t="s">
        <v>358</v>
      </c>
      <c r="B1471" t="s">
        <v>652</v>
      </c>
      <c r="C1471" t="s">
        <v>650</v>
      </c>
      <c r="D1471" t="s">
        <v>84</v>
      </c>
      <c r="E1471">
        <v>563</v>
      </c>
      <c r="F1471">
        <v>287</v>
      </c>
    </row>
    <row r="1472" spans="1:6" x14ac:dyDescent="0.2">
      <c r="A1472" t="s">
        <v>358</v>
      </c>
      <c r="B1472" t="s">
        <v>652</v>
      </c>
      <c r="C1472" t="s">
        <v>650</v>
      </c>
      <c r="D1472" t="s">
        <v>82</v>
      </c>
      <c r="E1472">
        <v>154</v>
      </c>
      <c r="F1472">
        <v>100</v>
      </c>
    </row>
    <row r="1473" spans="1:6" x14ac:dyDescent="0.2">
      <c r="A1473" t="s">
        <v>358</v>
      </c>
      <c r="B1473" t="s">
        <v>653</v>
      </c>
      <c r="C1473" t="s">
        <v>650</v>
      </c>
      <c r="D1473" t="s">
        <v>406</v>
      </c>
      <c r="E1473">
        <v>56843</v>
      </c>
      <c r="F1473">
        <v>9503</v>
      </c>
    </row>
    <row r="1474" spans="1:6" x14ac:dyDescent="0.2">
      <c r="A1474" t="s">
        <v>358</v>
      </c>
      <c r="B1474" t="s">
        <v>653</v>
      </c>
      <c r="C1474" t="s">
        <v>650</v>
      </c>
      <c r="D1474" t="s">
        <v>87</v>
      </c>
      <c r="E1474">
        <v>581</v>
      </c>
      <c r="F1474">
        <v>275</v>
      </c>
    </row>
    <row r="1475" spans="1:6" x14ac:dyDescent="0.2">
      <c r="A1475" t="s">
        <v>358</v>
      </c>
      <c r="B1475" t="s">
        <v>653</v>
      </c>
      <c r="C1475" t="s">
        <v>650</v>
      </c>
      <c r="D1475" t="s">
        <v>407</v>
      </c>
      <c r="E1475">
        <v>43213</v>
      </c>
      <c r="F1475">
        <v>6694</v>
      </c>
    </row>
    <row r="1476" spans="1:6" x14ac:dyDescent="0.2">
      <c r="A1476" t="s">
        <v>358</v>
      </c>
      <c r="B1476" t="s">
        <v>653</v>
      </c>
      <c r="C1476" t="s">
        <v>650</v>
      </c>
      <c r="D1476" t="s">
        <v>408</v>
      </c>
      <c r="E1476">
        <v>13749</v>
      </c>
      <c r="F1476">
        <v>863</v>
      </c>
    </row>
    <row r="1477" spans="1:6" x14ac:dyDescent="0.2">
      <c r="A1477" t="s">
        <v>358</v>
      </c>
      <c r="B1477" t="s">
        <v>653</v>
      </c>
      <c r="C1477" t="s">
        <v>650</v>
      </c>
      <c r="D1477" t="s">
        <v>83</v>
      </c>
      <c r="E1477">
        <v>56</v>
      </c>
      <c r="F1477">
        <v>48</v>
      </c>
    </row>
    <row r="1478" spans="1:6" x14ac:dyDescent="0.2">
      <c r="A1478" t="s">
        <v>358</v>
      </c>
      <c r="B1478" t="s">
        <v>653</v>
      </c>
      <c r="C1478" t="s">
        <v>650</v>
      </c>
      <c r="D1478" t="s">
        <v>409</v>
      </c>
      <c r="E1478">
        <v>206393</v>
      </c>
      <c r="F1478">
        <v>66233</v>
      </c>
    </row>
    <row r="1479" spans="1:6" x14ac:dyDescent="0.2">
      <c r="A1479" t="s">
        <v>358</v>
      </c>
      <c r="B1479" t="s">
        <v>654</v>
      </c>
      <c r="C1479" t="s">
        <v>650</v>
      </c>
      <c r="D1479" t="s">
        <v>89</v>
      </c>
      <c r="E1479">
        <v>15</v>
      </c>
      <c r="F1479">
        <v>15</v>
      </c>
    </row>
    <row r="1480" spans="1:6" x14ac:dyDescent="0.2">
      <c r="A1480" t="s">
        <v>358</v>
      </c>
      <c r="B1480" t="s">
        <v>654</v>
      </c>
      <c r="C1480" t="s">
        <v>650</v>
      </c>
      <c r="D1480" t="s">
        <v>130</v>
      </c>
      <c r="E1480">
        <v>2843</v>
      </c>
      <c r="F1480">
        <v>1416</v>
      </c>
    </row>
    <row r="1481" spans="1:6" x14ac:dyDescent="0.2">
      <c r="A1481" t="s">
        <v>358</v>
      </c>
      <c r="B1481" t="s">
        <v>654</v>
      </c>
      <c r="C1481" t="s">
        <v>650</v>
      </c>
      <c r="D1481" t="s">
        <v>410</v>
      </c>
      <c r="E1481">
        <v>10892</v>
      </c>
      <c r="F1481">
        <v>7680</v>
      </c>
    </row>
    <row r="1482" spans="1:6" x14ac:dyDescent="0.2">
      <c r="A1482" t="s">
        <v>358</v>
      </c>
      <c r="B1482" t="s">
        <v>654</v>
      </c>
      <c r="C1482" t="s">
        <v>650</v>
      </c>
      <c r="D1482" t="s">
        <v>422</v>
      </c>
      <c r="E1482">
        <v>4</v>
      </c>
      <c r="F1482">
        <v>4</v>
      </c>
    </row>
    <row r="1483" spans="1:6" x14ac:dyDescent="0.2">
      <c r="A1483" t="s">
        <v>358</v>
      </c>
      <c r="B1483" t="s">
        <v>654</v>
      </c>
      <c r="C1483" t="s">
        <v>650</v>
      </c>
      <c r="D1483" t="s">
        <v>423</v>
      </c>
      <c r="E1483">
        <v>59</v>
      </c>
      <c r="F1483">
        <v>59</v>
      </c>
    </row>
    <row r="1484" spans="1:6" x14ac:dyDescent="0.2">
      <c r="A1484" t="s">
        <v>358</v>
      </c>
      <c r="B1484" t="s">
        <v>654</v>
      </c>
      <c r="C1484" t="s">
        <v>650</v>
      </c>
      <c r="D1484" t="s">
        <v>424</v>
      </c>
      <c r="E1484">
        <v>774</v>
      </c>
      <c r="F1484">
        <v>756</v>
      </c>
    </row>
    <row r="1485" spans="1:6" x14ac:dyDescent="0.2">
      <c r="A1485" t="s">
        <v>358</v>
      </c>
      <c r="B1485" t="s">
        <v>654</v>
      </c>
      <c r="C1485" t="s">
        <v>650</v>
      </c>
      <c r="D1485" t="s">
        <v>88</v>
      </c>
      <c r="E1485">
        <v>267</v>
      </c>
      <c r="F1485">
        <v>109</v>
      </c>
    </row>
    <row r="1486" spans="1:6" x14ac:dyDescent="0.2">
      <c r="A1486" t="s">
        <v>358</v>
      </c>
      <c r="B1486" t="s">
        <v>654</v>
      </c>
      <c r="C1486" t="s">
        <v>650</v>
      </c>
      <c r="D1486" t="s">
        <v>105</v>
      </c>
      <c r="E1486">
        <v>1712</v>
      </c>
      <c r="F1486">
        <v>1150</v>
      </c>
    </row>
    <row r="1487" spans="1:6" x14ac:dyDescent="0.2">
      <c r="A1487" t="s">
        <v>358</v>
      </c>
      <c r="B1487" t="s">
        <v>655</v>
      </c>
      <c r="C1487" t="s">
        <v>650</v>
      </c>
      <c r="D1487" t="s">
        <v>368</v>
      </c>
      <c r="E1487">
        <v>4101</v>
      </c>
      <c r="F1487">
        <v>2262</v>
      </c>
    </row>
    <row r="1488" spans="1:6" x14ac:dyDescent="0.2">
      <c r="A1488" t="s">
        <v>358</v>
      </c>
      <c r="B1488" t="s">
        <v>655</v>
      </c>
      <c r="C1488" t="s">
        <v>650</v>
      </c>
      <c r="D1488" t="s">
        <v>367</v>
      </c>
      <c r="E1488">
        <v>4</v>
      </c>
      <c r="F1488">
        <v>4</v>
      </c>
    </row>
    <row r="1489" spans="1:6" x14ac:dyDescent="0.2">
      <c r="A1489" t="s">
        <v>358</v>
      </c>
      <c r="B1489" t="s">
        <v>655</v>
      </c>
      <c r="C1489" t="s">
        <v>650</v>
      </c>
      <c r="D1489" t="s">
        <v>411</v>
      </c>
      <c r="E1489">
        <v>12546</v>
      </c>
      <c r="F1489">
        <v>1733</v>
      </c>
    </row>
    <row r="1490" spans="1:6" x14ac:dyDescent="0.2">
      <c r="A1490" t="s">
        <v>358</v>
      </c>
      <c r="B1490" t="s">
        <v>655</v>
      </c>
      <c r="C1490" t="s">
        <v>650</v>
      </c>
      <c r="D1490" t="s">
        <v>78</v>
      </c>
      <c r="E1490">
        <v>7</v>
      </c>
    </row>
    <row r="1491" spans="1:6" x14ac:dyDescent="0.2">
      <c r="A1491" t="s">
        <v>358</v>
      </c>
      <c r="B1491" t="s">
        <v>655</v>
      </c>
      <c r="C1491" t="s">
        <v>650</v>
      </c>
      <c r="D1491" t="s">
        <v>369</v>
      </c>
      <c r="E1491">
        <v>2</v>
      </c>
    </row>
    <row r="1492" spans="1:6" x14ac:dyDescent="0.2">
      <c r="A1492" t="s">
        <v>358</v>
      </c>
      <c r="B1492" t="s">
        <v>655</v>
      </c>
      <c r="C1492" t="s">
        <v>650</v>
      </c>
      <c r="D1492" t="s">
        <v>412</v>
      </c>
      <c r="E1492">
        <v>1119</v>
      </c>
      <c r="F1492">
        <v>129</v>
      </c>
    </row>
    <row r="1493" spans="1:6" x14ac:dyDescent="0.2">
      <c r="A1493" t="s">
        <v>358</v>
      </c>
      <c r="B1493" t="s">
        <v>655</v>
      </c>
      <c r="C1493" t="s">
        <v>650</v>
      </c>
      <c r="D1493" t="s">
        <v>90</v>
      </c>
      <c r="E1493">
        <v>40665</v>
      </c>
      <c r="F1493">
        <v>4616</v>
      </c>
    </row>
    <row r="1494" spans="1:6" x14ac:dyDescent="0.2">
      <c r="A1494" t="s">
        <v>358</v>
      </c>
      <c r="B1494" t="s">
        <v>655</v>
      </c>
      <c r="C1494" t="s">
        <v>650</v>
      </c>
      <c r="D1494" t="s">
        <v>81</v>
      </c>
      <c r="E1494">
        <v>30</v>
      </c>
      <c r="F1494">
        <v>20</v>
      </c>
    </row>
    <row r="1495" spans="1:6" x14ac:dyDescent="0.2">
      <c r="A1495" t="s">
        <v>358</v>
      </c>
      <c r="B1495" t="s">
        <v>655</v>
      </c>
      <c r="C1495" t="s">
        <v>650</v>
      </c>
      <c r="D1495" t="s">
        <v>413</v>
      </c>
      <c r="E1495">
        <v>30852</v>
      </c>
      <c r="F1495">
        <v>24578</v>
      </c>
    </row>
    <row r="1496" spans="1:6" x14ac:dyDescent="0.2">
      <c r="A1496" t="s">
        <v>358</v>
      </c>
      <c r="B1496" t="s">
        <v>655</v>
      </c>
      <c r="C1496" t="s">
        <v>650</v>
      </c>
      <c r="D1496" t="s">
        <v>414</v>
      </c>
      <c r="E1496">
        <v>1430</v>
      </c>
      <c r="F1496">
        <v>742</v>
      </c>
    </row>
    <row r="1497" spans="1:6" x14ac:dyDescent="0.2">
      <c r="A1497" t="s">
        <v>358</v>
      </c>
      <c r="B1497" t="s">
        <v>656</v>
      </c>
      <c r="C1497" t="s">
        <v>650</v>
      </c>
      <c r="D1497" t="s">
        <v>415</v>
      </c>
      <c r="E1497">
        <v>41441</v>
      </c>
      <c r="F1497">
        <v>4437</v>
      </c>
    </row>
    <row r="1498" spans="1:6" x14ac:dyDescent="0.2">
      <c r="A1498" t="s">
        <v>358</v>
      </c>
      <c r="B1498" t="s">
        <v>657</v>
      </c>
      <c r="C1498" t="s">
        <v>650</v>
      </c>
      <c r="D1498" t="s">
        <v>104</v>
      </c>
      <c r="E1498">
        <v>3060</v>
      </c>
      <c r="F1498">
        <v>2551</v>
      </c>
    </row>
    <row r="1499" spans="1:6" x14ac:dyDescent="0.2">
      <c r="A1499" t="s">
        <v>358</v>
      </c>
      <c r="B1499" t="s">
        <v>658</v>
      </c>
      <c r="C1499" t="s">
        <v>650</v>
      </c>
      <c r="D1499" t="s">
        <v>91</v>
      </c>
      <c r="E1499">
        <v>11069</v>
      </c>
      <c r="F1499">
        <v>1365</v>
      </c>
    </row>
    <row r="1500" spans="1:6" x14ac:dyDescent="0.2">
      <c r="A1500" t="s">
        <v>358</v>
      </c>
      <c r="B1500" t="s">
        <v>658</v>
      </c>
      <c r="C1500" t="s">
        <v>650</v>
      </c>
      <c r="D1500" t="s">
        <v>92</v>
      </c>
      <c r="E1500">
        <v>9646</v>
      </c>
      <c r="F1500">
        <v>1190</v>
      </c>
    </row>
    <row r="1501" spans="1:6" x14ac:dyDescent="0.2">
      <c r="A1501" t="s">
        <v>358</v>
      </c>
      <c r="B1501" t="s">
        <v>658</v>
      </c>
      <c r="C1501" t="s">
        <v>650</v>
      </c>
      <c r="D1501" t="s">
        <v>93</v>
      </c>
      <c r="E1501">
        <v>18268</v>
      </c>
      <c r="F1501">
        <v>3952</v>
      </c>
    </row>
    <row r="1502" spans="1:6" x14ac:dyDescent="0.2">
      <c r="A1502" t="s">
        <v>358</v>
      </c>
      <c r="B1502" t="s">
        <v>659</v>
      </c>
      <c r="C1502" t="s">
        <v>650</v>
      </c>
      <c r="D1502" t="s">
        <v>87</v>
      </c>
      <c r="E1502">
        <v>2404</v>
      </c>
      <c r="F1502">
        <v>665</v>
      </c>
    </row>
    <row r="1503" spans="1:6" x14ac:dyDescent="0.2">
      <c r="A1503" t="s">
        <v>358</v>
      </c>
      <c r="B1503" t="s">
        <v>659</v>
      </c>
      <c r="C1503" t="s">
        <v>650</v>
      </c>
      <c r="D1503" t="s">
        <v>96</v>
      </c>
      <c r="E1503">
        <v>36</v>
      </c>
      <c r="F1503">
        <v>18</v>
      </c>
    </row>
    <row r="1504" spans="1:6" x14ac:dyDescent="0.2">
      <c r="A1504" t="s">
        <v>358</v>
      </c>
      <c r="B1504" t="s">
        <v>659</v>
      </c>
      <c r="C1504" t="s">
        <v>650</v>
      </c>
      <c r="D1504" t="s">
        <v>416</v>
      </c>
      <c r="E1504">
        <v>20675</v>
      </c>
      <c r="F1504">
        <v>9420</v>
      </c>
    </row>
    <row r="1505" spans="1:16" x14ac:dyDescent="0.2">
      <c r="A1505" t="s">
        <v>358</v>
      </c>
      <c r="B1505" t="s">
        <v>659</v>
      </c>
      <c r="C1505" t="s">
        <v>650</v>
      </c>
      <c r="D1505" t="s">
        <v>95</v>
      </c>
      <c r="E1505">
        <v>267</v>
      </c>
      <c r="F1505">
        <v>234</v>
      </c>
    </row>
    <row r="1506" spans="1:16" x14ac:dyDescent="0.2">
      <c r="A1506" t="s">
        <v>358</v>
      </c>
      <c r="B1506" t="s">
        <v>659</v>
      </c>
      <c r="C1506" t="s">
        <v>650</v>
      </c>
      <c r="D1506" t="s">
        <v>94</v>
      </c>
      <c r="E1506">
        <v>6</v>
      </c>
      <c r="F1506">
        <v>4</v>
      </c>
    </row>
    <row r="1507" spans="1:16" x14ac:dyDescent="0.2">
      <c r="A1507" t="s">
        <v>358</v>
      </c>
      <c r="B1507" t="s">
        <v>660</v>
      </c>
      <c r="C1507" t="s">
        <v>650</v>
      </c>
      <c r="D1507" t="s">
        <v>99</v>
      </c>
      <c r="E1507">
        <v>22</v>
      </c>
      <c r="F1507">
        <v>16</v>
      </c>
    </row>
    <row r="1508" spans="1:16" x14ac:dyDescent="0.2">
      <c r="A1508" t="s">
        <v>358</v>
      </c>
      <c r="B1508" t="s">
        <v>660</v>
      </c>
      <c r="C1508" t="s">
        <v>650</v>
      </c>
      <c r="D1508" t="s">
        <v>98</v>
      </c>
      <c r="E1508">
        <v>25319</v>
      </c>
      <c r="F1508">
        <v>25302</v>
      </c>
    </row>
    <row r="1509" spans="1:16" x14ac:dyDescent="0.2">
      <c r="A1509" t="s">
        <v>358</v>
      </c>
      <c r="B1509" t="s">
        <v>660</v>
      </c>
      <c r="C1509" t="s">
        <v>650</v>
      </c>
      <c r="D1509" t="s">
        <v>97</v>
      </c>
      <c r="E1509">
        <v>1</v>
      </c>
      <c r="F1509">
        <v>1</v>
      </c>
    </row>
    <row r="1510" spans="1:16" x14ac:dyDescent="0.2">
      <c r="A1510" t="s">
        <v>358</v>
      </c>
      <c r="B1510" t="s">
        <v>661</v>
      </c>
      <c r="C1510" t="s">
        <v>650</v>
      </c>
      <c r="D1510" t="s">
        <v>103</v>
      </c>
      <c r="E1510">
        <v>155</v>
      </c>
      <c r="F1510">
        <v>10</v>
      </c>
    </row>
    <row r="1511" spans="1:16" x14ac:dyDescent="0.2">
      <c r="A1511" t="s">
        <v>358</v>
      </c>
      <c r="B1511" t="s">
        <v>661</v>
      </c>
      <c r="C1511" t="s">
        <v>650</v>
      </c>
      <c r="D1511" t="s">
        <v>100</v>
      </c>
      <c r="E1511">
        <v>30</v>
      </c>
      <c r="F1511">
        <v>24</v>
      </c>
    </row>
    <row r="1512" spans="1:16" x14ac:dyDescent="0.2">
      <c r="A1512" t="s">
        <v>358</v>
      </c>
      <c r="B1512" t="s">
        <v>662</v>
      </c>
      <c r="C1512" t="s">
        <v>650</v>
      </c>
      <c r="D1512" t="s">
        <v>417</v>
      </c>
      <c r="E1512">
        <v>15</v>
      </c>
      <c r="F1512">
        <v>1</v>
      </c>
    </row>
    <row r="1513" spans="1:16" x14ac:dyDescent="0.2">
      <c r="A1513" t="s">
        <v>358</v>
      </c>
      <c r="B1513" t="s">
        <v>663</v>
      </c>
      <c r="C1513" t="s">
        <v>650</v>
      </c>
      <c r="D1513" t="s">
        <v>104</v>
      </c>
      <c r="E1513">
        <v>7511</v>
      </c>
      <c r="F1513">
        <v>4747</v>
      </c>
    </row>
    <row r="1514" spans="1:16" x14ac:dyDescent="0.2">
      <c r="A1514" t="s">
        <v>340</v>
      </c>
      <c r="B1514" t="s">
        <v>418</v>
      </c>
      <c r="C1514" t="s">
        <v>384</v>
      </c>
      <c r="D1514" t="s">
        <v>384</v>
      </c>
      <c r="E1514">
        <v>1812</v>
      </c>
      <c r="F1514">
        <v>375</v>
      </c>
      <c r="G1514">
        <v>86.52</v>
      </c>
      <c r="H1514">
        <v>371</v>
      </c>
      <c r="I1514">
        <v>11413</v>
      </c>
      <c r="J1514">
        <v>79.510000000000005</v>
      </c>
      <c r="K1514">
        <v>70.900000000000006</v>
      </c>
      <c r="L1514">
        <v>356</v>
      </c>
      <c r="M1514">
        <v>1213</v>
      </c>
      <c r="N1514">
        <v>136</v>
      </c>
      <c r="O1514">
        <v>77</v>
      </c>
      <c r="P1514">
        <v>30</v>
      </c>
    </row>
    <row r="1515" spans="1:16" x14ac:dyDescent="0.2">
      <c r="A1515" t="s">
        <v>340</v>
      </c>
      <c r="B1515" t="s">
        <v>418</v>
      </c>
      <c r="C1515" t="s">
        <v>650</v>
      </c>
      <c r="D1515" t="s">
        <v>384</v>
      </c>
      <c r="E1515">
        <v>351447</v>
      </c>
      <c r="F1515">
        <v>75988</v>
      </c>
      <c r="G1515">
        <v>90.13</v>
      </c>
      <c r="H1515">
        <v>31307</v>
      </c>
      <c r="I1515">
        <v>926295</v>
      </c>
      <c r="J1515">
        <v>104.42</v>
      </c>
      <c r="K1515">
        <v>111.9</v>
      </c>
      <c r="L1515">
        <v>47596</v>
      </c>
      <c r="M1515">
        <v>274527</v>
      </c>
      <c r="N1515">
        <v>19889</v>
      </c>
      <c r="O1515">
        <v>7070</v>
      </c>
      <c r="P1515">
        <v>2357</v>
      </c>
    </row>
    <row r="1516" spans="1:16" x14ac:dyDescent="0.2">
      <c r="A1516" t="s">
        <v>340</v>
      </c>
      <c r="B1516" t="s">
        <v>418</v>
      </c>
      <c r="C1516" t="s">
        <v>109</v>
      </c>
      <c r="D1516" t="s">
        <v>384</v>
      </c>
      <c r="E1516">
        <v>1416</v>
      </c>
      <c r="F1516">
        <v>421</v>
      </c>
      <c r="G1516">
        <v>107.59</v>
      </c>
      <c r="H1516">
        <v>127</v>
      </c>
      <c r="I1516">
        <v>6911</v>
      </c>
      <c r="J1516">
        <v>114.02</v>
      </c>
      <c r="K1516">
        <v>117.55</v>
      </c>
      <c r="L1516">
        <v>100</v>
      </c>
      <c r="M1516">
        <v>1197</v>
      </c>
      <c r="N1516">
        <v>92</v>
      </c>
      <c r="O1516">
        <v>22</v>
      </c>
      <c r="P1516">
        <v>5</v>
      </c>
    </row>
    <row r="1517" spans="1:16" x14ac:dyDescent="0.2">
      <c r="A1517" t="s">
        <v>340</v>
      </c>
      <c r="B1517" t="s">
        <v>418</v>
      </c>
      <c r="C1517" t="s">
        <v>110</v>
      </c>
      <c r="D1517" t="s">
        <v>384</v>
      </c>
      <c r="E1517">
        <v>2234</v>
      </c>
      <c r="F1517">
        <v>380</v>
      </c>
      <c r="G1517">
        <v>76.69</v>
      </c>
      <c r="H1517">
        <v>554</v>
      </c>
      <c r="I1517">
        <v>15647</v>
      </c>
      <c r="J1517">
        <v>66.45</v>
      </c>
      <c r="K1517">
        <v>70.53</v>
      </c>
      <c r="L1517">
        <v>131</v>
      </c>
      <c r="M1517">
        <v>1563</v>
      </c>
      <c r="N1517">
        <v>396</v>
      </c>
      <c r="O1517">
        <v>77</v>
      </c>
      <c r="P1517">
        <v>67</v>
      </c>
    </row>
    <row r="1518" spans="1:16" x14ac:dyDescent="0.2">
      <c r="A1518" t="s">
        <v>340</v>
      </c>
      <c r="B1518" t="s">
        <v>418</v>
      </c>
      <c r="C1518" t="s">
        <v>111</v>
      </c>
      <c r="D1518" t="s">
        <v>384</v>
      </c>
      <c r="E1518">
        <v>2817</v>
      </c>
      <c r="F1518">
        <v>940</v>
      </c>
      <c r="G1518">
        <v>113.39</v>
      </c>
      <c r="H1518">
        <v>247</v>
      </c>
      <c r="I1518">
        <v>10061</v>
      </c>
      <c r="J1518">
        <v>123.1</v>
      </c>
      <c r="K1518">
        <v>126.45</v>
      </c>
      <c r="L1518">
        <v>184</v>
      </c>
      <c r="M1518">
        <v>2380</v>
      </c>
      <c r="N1518">
        <v>187</v>
      </c>
      <c r="O1518">
        <v>50</v>
      </c>
      <c r="P1518">
        <v>16</v>
      </c>
    </row>
    <row r="1519" spans="1:16" x14ac:dyDescent="0.2">
      <c r="A1519" t="s">
        <v>340</v>
      </c>
      <c r="B1519" t="s">
        <v>418</v>
      </c>
      <c r="C1519" t="s">
        <v>112</v>
      </c>
      <c r="D1519" t="s">
        <v>384</v>
      </c>
      <c r="E1519">
        <v>2500</v>
      </c>
      <c r="F1519">
        <v>459</v>
      </c>
      <c r="G1519">
        <v>85.23</v>
      </c>
      <c r="H1519">
        <v>238</v>
      </c>
      <c r="I1519">
        <v>8269</v>
      </c>
      <c r="J1519">
        <v>116.95</v>
      </c>
      <c r="K1519">
        <v>122.74</v>
      </c>
      <c r="L1519">
        <v>230</v>
      </c>
      <c r="M1519">
        <v>2089</v>
      </c>
      <c r="N1519">
        <v>127</v>
      </c>
      <c r="O1519">
        <v>41</v>
      </c>
      <c r="P1519">
        <v>13</v>
      </c>
    </row>
    <row r="1520" spans="1:16" x14ac:dyDescent="0.2">
      <c r="A1520" t="s">
        <v>340</v>
      </c>
      <c r="B1520" t="s">
        <v>418</v>
      </c>
      <c r="C1520" t="s">
        <v>113</v>
      </c>
      <c r="D1520" t="s">
        <v>384</v>
      </c>
      <c r="E1520">
        <v>983</v>
      </c>
      <c r="F1520">
        <v>191</v>
      </c>
      <c r="G1520">
        <v>83.21</v>
      </c>
      <c r="H1520">
        <v>107</v>
      </c>
      <c r="I1520">
        <v>2742</v>
      </c>
      <c r="J1520">
        <v>81.87</v>
      </c>
      <c r="K1520">
        <v>104.19</v>
      </c>
      <c r="L1520">
        <v>95</v>
      </c>
      <c r="M1520">
        <v>799</v>
      </c>
      <c r="N1520">
        <v>64</v>
      </c>
      <c r="O1520">
        <v>19</v>
      </c>
      <c r="P1520">
        <v>6</v>
      </c>
    </row>
    <row r="1521" spans="1:16" x14ac:dyDescent="0.2">
      <c r="A1521" t="s">
        <v>340</v>
      </c>
      <c r="B1521" t="s">
        <v>418</v>
      </c>
      <c r="C1521" t="s">
        <v>114</v>
      </c>
      <c r="D1521" t="s">
        <v>384</v>
      </c>
      <c r="E1521">
        <v>2066</v>
      </c>
      <c r="F1521">
        <v>529</v>
      </c>
      <c r="G1521">
        <v>99.21</v>
      </c>
      <c r="H1521">
        <v>210</v>
      </c>
      <c r="I1521">
        <v>6202</v>
      </c>
      <c r="J1521">
        <v>110.06</v>
      </c>
      <c r="K1521">
        <v>123.04</v>
      </c>
      <c r="L1521">
        <v>69</v>
      </c>
      <c r="M1521">
        <v>1830</v>
      </c>
      <c r="N1521">
        <v>112</v>
      </c>
      <c r="O1521">
        <v>38</v>
      </c>
      <c r="P1521">
        <v>17</v>
      </c>
    </row>
    <row r="1522" spans="1:16" x14ac:dyDescent="0.2">
      <c r="A1522" t="s">
        <v>340</v>
      </c>
      <c r="B1522" t="s">
        <v>418</v>
      </c>
      <c r="C1522" t="s">
        <v>86</v>
      </c>
      <c r="D1522" t="s">
        <v>384</v>
      </c>
      <c r="E1522">
        <v>18238</v>
      </c>
      <c r="F1522">
        <v>3525</v>
      </c>
      <c r="G1522">
        <v>87.96</v>
      </c>
      <c r="H1522">
        <v>1350</v>
      </c>
      <c r="I1522">
        <v>43206</v>
      </c>
      <c r="J1522">
        <v>126.82</v>
      </c>
      <c r="K1522">
        <v>119.56</v>
      </c>
      <c r="L1522">
        <v>9917</v>
      </c>
      <c r="M1522">
        <v>7209</v>
      </c>
      <c r="N1522">
        <v>526</v>
      </c>
      <c r="O1522">
        <v>419</v>
      </c>
      <c r="P1522">
        <v>166</v>
      </c>
    </row>
    <row r="1523" spans="1:16" x14ac:dyDescent="0.2">
      <c r="A1523" t="s">
        <v>340</v>
      </c>
      <c r="B1523" t="s">
        <v>418</v>
      </c>
      <c r="C1523" t="s">
        <v>115</v>
      </c>
      <c r="D1523" t="s">
        <v>384</v>
      </c>
      <c r="E1523">
        <v>5168</v>
      </c>
      <c r="F1523">
        <v>1170</v>
      </c>
      <c r="G1523">
        <v>94.35</v>
      </c>
      <c r="H1523">
        <v>410</v>
      </c>
      <c r="I1523">
        <v>11762</v>
      </c>
      <c r="J1523">
        <v>100.96</v>
      </c>
      <c r="K1523">
        <v>118.25</v>
      </c>
      <c r="L1523">
        <v>335</v>
      </c>
      <c r="M1523">
        <v>4249</v>
      </c>
      <c r="N1523">
        <v>484</v>
      </c>
      <c r="O1523">
        <v>66</v>
      </c>
      <c r="P1523">
        <v>34</v>
      </c>
    </row>
    <row r="1524" spans="1:16" x14ac:dyDescent="0.2">
      <c r="A1524" t="s">
        <v>340</v>
      </c>
      <c r="B1524" t="s">
        <v>418</v>
      </c>
      <c r="C1524" t="s">
        <v>116</v>
      </c>
      <c r="D1524" t="s">
        <v>384</v>
      </c>
      <c r="E1524">
        <v>4526</v>
      </c>
      <c r="F1524">
        <v>1149</v>
      </c>
      <c r="G1524">
        <v>97.64</v>
      </c>
      <c r="H1524">
        <v>377</v>
      </c>
      <c r="I1524">
        <v>11441</v>
      </c>
      <c r="J1524">
        <v>98.8</v>
      </c>
      <c r="K1524">
        <v>122.2</v>
      </c>
      <c r="L1524">
        <v>273</v>
      </c>
      <c r="M1524">
        <v>3850</v>
      </c>
      <c r="N1524">
        <v>281</v>
      </c>
      <c r="O1524">
        <v>95</v>
      </c>
      <c r="P1524">
        <v>27</v>
      </c>
    </row>
    <row r="1525" spans="1:16" x14ac:dyDescent="0.2">
      <c r="A1525" t="s">
        <v>340</v>
      </c>
      <c r="B1525" t="s">
        <v>418</v>
      </c>
      <c r="C1525" t="s">
        <v>89</v>
      </c>
      <c r="D1525" t="s">
        <v>384</v>
      </c>
      <c r="E1525">
        <v>12645</v>
      </c>
      <c r="F1525">
        <v>2933</v>
      </c>
      <c r="G1525">
        <v>90.03</v>
      </c>
      <c r="H1525">
        <v>1126</v>
      </c>
      <c r="I1525">
        <v>30262</v>
      </c>
      <c r="J1525">
        <v>97.92</v>
      </c>
      <c r="K1525">
        <v>114.48</v>
      </c>
      <c r="L1525">
        <v>1175</v>
      </c>
      <c r="M1525">
        <v>10319</v>
      </c>
      <c r="N1525">
        <v>804</v>
      </c>
      <c r="O1525">
        <v>259</v>
      </c>
      <c r="P1525">
        <v>88</v>
      </c>
    </row>
    <row r="1526" spans="1:16" x14ac:dyDescent="0.2">
      <c r="A1526" t="s">
        <v>340</v>
      </c>
      <c r="B1526" t="s">
        <v>418</v>
      </c>
      <c r="C1526" t="s">
        <v>117</v>
      </c>
      <c r="D1526" t="s">
        <v>384</v>
      </c>
      <c r="E1526">
        <v>2732</v>
      </c>
      <c r="F1526">
        <v>722</v>
      </c>
      <c r="G1526">
        <v>97.04</v>
      </c>
      <c r="H1526">
        <v>270</v>
      </c>
      <c r="I1526">
        <v>7129</v>
      </c>
      <c r="J1526">
        <v>106.13</v>
      </c>
      <c r="K1526">
        <v>114.28</v>
      </c>
      <c r="L1526">
        <v>146</v>
      </c>
      <c r="M1526">
        <v>2354</v>
      </c>
      <c r="N1526">
        <v>156</v>
      </c>
      <c r="O1526">
        <v>63</v>
      </c>
      <c r="P1526">
        <v>13</v>
      </c>
    </row>
    <row r="1527" spans="1:16" x14ac:dyDescent="0.2">
      <c r="A1527" t="s">
        <v>340</v>
      </c>
      <c r="B1527" t="s">
        <v>418</v>
      </c>
      <c r="C1527" t="s">
        <v>118</v>
      </c>
      <c r="D1527" t="s">
        <v>384</v>
      </c>
      <c r="E1527">
        <v>16857</v>
      </c>
      <c r="F1527">
        <v>3855</v>
      </c>
      <c r="G1527">
        <v>89.57</v>
      </c>
      <c r="H1527">
        <v>1412</v>
      </c>
      <c r="I1527">
        <v>39155</v>
      </c>
      <c r="J1527">
        <v>103.71</v>
      </c>
      <c r="K1527">
        <v>113.4</v>
      </c>
      <c r="L1527">
        <v>1378</v>
      </c>
      <c r="M1527">
        <v>14050</v>
      </c>
      <c r="N1527">
        <v>1010</v>
      </c>
      <c r="O1527">
        <v>337</v>
      </c>
      <c r="P1527">
        <v>82</v>
      </c>
    </row>
    <row r="1528" spans="1:16" x14ac:dyDescent="0.2">
      <c r="A1528" t="s">
        <v>340</v>
      </c>
      <c r="B1528" t="s">
        <v>418</v>
      </c>
      <c r="C1528" t="s">
        <v>119</v>
      </c>
      <c r="D1528" t="s">
        <v>384</v>
      </c>
      <c r="E1528">
        <v>22296</v>
      </c>
      <c r="F1528">
        <v>4486</v>
      </c>
      <c r="G1528">
        <v>86.68</v>
      </c>
      <c r="H1528">
        <v>1836</v>
      </c>
      <c r="I1528">
        <v>49670</v>
      </c>
      <c r="J1528">
        <v>101.31</v>
      </c>
      <c r="K1528">
        <v>117.61</v>
      </c>
      <c r="L1528">
        <v>2155</v>
      </c>
      <c r="M1528">
        <v>18376</v>
      </c>
      <c r="N1528">
        <v>1224</v>
      </c>
      <c r="O1528">
        <v>410</v>
      </c>
      <c r="P1528">
        <v>130</v>
      </c>
    </row>
    <row r="1529" spans="1:16" x14ac:dyDescent="0.2">
      <c r="A1529" t="s">
        <v>340</v>
      </c>
      <c r="B1529" t="s">
        <v>418</v>
      </c>
      <c r="C1529" t="s">
        <v>120</v>
      </c>
      <c r="D1529" t="s">
        <v>384</v>
      </c>
      <c r="E1529">
        <v>15002</v>
      </c>
      <c r="F1529">
        <v>3577</v>
      </c>
      <c r="G1529">
        <v>93.21</v>
      </c>
      <c r="H1529">
        <v>1359</v>
      </c>
      <c r="I1529">
        <v>41807</v>
      </c>
      <c r="J1529">
        <v>101.98</v>
      </c>
      <c r="K1529">
        <v>113.74</v>
      </c>
      <c r="L1529">
        <v>1219</v>
      </c>
      <c r="M1529">
        <v>12446</v>
      </c>
      <c r="N1529">
        <v>911</v>
      </c>
      <c r="O1529">
        <v>315</v>
      </c>
      <c r="P1529">
        <v>111</v>
      </c>
    </row>
    <row r="1530" spans="1:16" x14ac:dyDescent="0.2">
      <c r="A1530" t="s">
        <v>340</v>
      </c>
      <c r="B1530" t="s">
        <v>418</v>
      </c>
      <c r="C1530" t="s">
        <v>121</v>
      </c>
      <c r="D1530" t="s">
        <v>384</v>
      </c>
      <c r="E1530">
        <v>9147</v>
      </c>
      <c r="F1530">
        <v>2011</v>
      </c>
      <c r="G1530">
        <v>88.67</v>
      </c>
      <c r="H1530">
        <v>756</v>
      </c>
      <c r="I1530">
        <v>21916</v>
      </c>
      <c r="J1530">
        <v>104.51</v>
      </c>
      <c r="K1530">
        <v>111.35</v>
      </c>
      <c r="L1530">
        <v>563</v>
      </c>
      <c r="M1530">
        <v>7835</v>
      </c>
      <c r="N1530">
        <v>500</v>
      </c>
      <c r="O1530">
        <v>186</v>
      </c>
      <c r="P1530">
        <v>62</v>
      </c>
    </row>
    <row r="1531" spans="1:16" x14ac:dyDescent="0.2">
      <c r="A1531" t="s">
        <v>340</v>
      </c>
      <c r="B1531" t="s">
        <v>418</v>
      </c>
      <c r="C1531" t="s">
        <v>80</v>
      </c>
      <c r="D1531" t="s">
        <v>384</v>
      </c>
      <c r="E1531">
        <v>8745</v>
      </c>
      <c r="F1531">
        <v>1823</v>
      </c>
      <c r="G1531">
        <v>87.44</v>
      </c>
      <c r="H1531">
        <v>760</v>
      </c>
      <c r="I1531">
        <v>22070</v>
      </c>
      <c r="J1531">
        <v>101.37</v>
      </c>
      <c r="K1531">
        <v>109.38</v>
      </c>
      <c r="L1531">
        <v>564</v>
      </c>
      <c r="M1531">
        <v>7477</v>
      </c>
      <c r="N1531">
        <v>501</v>
      </c>
      <c r="O1531">
        <v>163</v>
      </c>
      <c r="P1531">
        <v>40</v>
      </c>
    </row>
    <row r="1532" spans="1:16" x14ac:dyDescent="0.2">
      <c r="A1532" t="s">
        <v>340</v>
      </c>
      <c r="B1532" t="s">
        <v>418</v>
      </c>
      <c r="C1532" t="s">
        <v>122</v>
      </c>
      <c r="D1532" t="s">
        <v>384</v>
      </c>
      <c r="E1532">
        <v>3471</v>
      </c>
      <c r="F1532">
        <v>973</v>
      </c>
      <c r="G1532">
        <v>104.62</v>
      </c>
      <c r="H1532">
        <v>314</v>
      </c>
      <c r="I1532">
        <v>11857</v>
      </c>
      <c r="J1532">
        <v>105.75</v>
      </c>
      <c r="K1532">
        <v>115.53</v>
      </c>
      <c r="L1532">
        <v>214</v>
      </c>
      <c r="M1532">
        <v>2932</v>
      </c>
      <c r="N1532">
        <v>214</v>
      </c>
      <c r="O1532">
        <v>84</v>
      </c>
      <c r="P1532">
        <v>27</v>
      </c>
    </row>
    <row r="1533" spans="1:16" x14ac:dyDescent="0.2">
      <c r="A1533" t="s">
        <v>340</v>
      </c>
      <c r="B1533" t="s">
        <v>418</v>
      </c>
      <c r="C1533" t="s">
        <v>123</v>
      </c>
      <c r="D1533" t="s">
        <v>384</v>
      </c>
      <c r="E1533">
        <v>5401</v>
      </c>
      <c r="F1533">
        <v>1406</v>
      </c>
      <c r="G1533">
        <v>95.59</v>
      </c>
      <c r="H1533">
        <v>500</v>
      </c>
      <c r="I1533">
        <v>15552</v>
      </c>
      <c r="J1533">
        <v>111.17</v>
      </c>
      <c r="K1533">
        <v>118.55</v>
      </c>
      <c r="L1533">
        <v>406</v>
      </c>
      <c r="M1533">
        <v>4519</v>
      </c>
      <c r="N1533">
        <v>345</v>
      </c>
      <c r="O1533">
        <v>101</v>
      </c>
      <c r="P1533">
        <v>30</v>
      </c>
    </row>
    <row r="1534" spans="1:16" x14ac:dyDescent="0.2">
      <c r="A1534" t="s">
        <v>340</v>
      </c>
      <c r="B1534" t="s">
        <v>418</v>
      </c>
      <c r="C1534" t="s">
        <v>124</v>
      </c>
      <c r="D1534" t="s">
        <v>384</v>
      </c>
      <c r="E1534">
        <v>4146</v>
      </c>
      <c r="F1534">
        <v>1166</v>
      </c>
      <c r="G1534">
        <v>108.43</v>
      </c>
      <c r="H1534">
        <v>330</v>
      </c>
      <c r="I1534">
        <v>10738</v>
      </c>
      <c r="J1534">
        <v>119.34</v>
      </c>
      <c r="K1534">
        <v>129.15</v>
      </c>
      <c r="L1534">
        <v>282</v>
      </c>
      <c r="M1534">
        <v>3533</v>
      </c>
      <c r="N1534">
        <v>229</v>
      </c>
      <c r="O1534">
        <v>76</v>
      </c>
      <c r="P1534">
        <v>26</v>
      </c>
    </row>
    <row r="1535" spans="1:16" x14ac:dyDescent="0.2">
      <c r="A1535" t="s">
        <v>340</v>
      </c>
      <c r="B1535" t="s">
        <v>418</v>
      </c>
      <c r="C1535" t="s">
        <v>125</v>
      </c>
      <c r="D1535" t="s">
        <v>384</v>
      </c>
      <c r="E1535">
        <v>11803</v>
      </c>
      <c r="F1535">
        <v>2266</v>
      </c>
      <c r="G1535">
        <v>86.78</v>
      </c>
      <c r="H1535">
        <v>1047</v>
      </c>
      <c r="I1535">
        <v>28990</v>
      </c>
      <c r="J1535">
        <v>108.45</v>
      </c>
      <c r="K1535">
        <v>110.72</v>
      </c>
      <c r="L1535">
        <v>761</v>
      </c>
      <c r="M1535">
        <v>10195</v>
      </c>
      <c r="N1535">
        <v>570</v>
      </c>
      <c r="O1535">
        <v>209</v>
      </c>
      <c r="P1535">
        <v>68</v>
      </c>
    </row>
    <row r="1536" spans="1:16" x14ac:dyDescent="0.2">
      <c r="A1536" t="s">
        <v>340</v>
      </c>
      <c r="B1536" t="s">
        <v>418</v>
      </c>
      <c r="C1536" t="s">
        <v>126</v>
      </c>
      <c r="D1536" t="s">
        <v>384</v>
      </c>
      <c r="E1536">
        <v>5264</v>
      </c>
      <c r="F1536">
        <v>1078</v>
      </c>
      <c r="G1536">
        <v>91.83</v>
      </c>
      <c r="H1536">
        <v>469</v>
      </c>
      <c r="I1536">
        <v>13984</v>
      </c>
      <c r="J1536">
        <v>108.22</v>
      </c>
      <c r="K1536">
        <v>117.04</v>
      </c>
      <c r="L1536">
        <v>328</v>
      </c>
      <c r="M1536">
        <v>4502</v>
      </c>
      <c r="N1536">
        <v>304</v>
      </c>
      <c r="O1536">
        <v>101</v>
      </c>
      <c r="P1536">
        <v>29</v>
      </c>
    </row>
    <row r="1537" spans="1:16" x14ac:dyDescent="0.2">
      <c r="A1537" t="s">
        <v>340</v>
      </c>
      <c r="B1537" t="s">
        <v>418</v>
      </c>
      <c r="C1537" t="s">
        <v>127</v>
      </c>
      <c r="D1537" t="s">
        <v>384</v>
      </c>
      <c r="E1537">
        <v>3530</v>
      </c>
      <c r="F1537">
        <v>1041</v>
      </c>
      <c r="G1537">
        <v>100.51</v>
      </c>
      <c r="H1537">
        <v>325</v>
      </c>
      <c r="I1537">
        <v>11175</v>
      </c>
      <c r="J1537">
        <v>103.98</v>
      </c>
      <c r="K1537">
        <v>113.55</v>
      </c>
      <c r="L1537">
        <v>229</v>
      </c>
      <c r="M1537">
        <v>2989</v>
      </c>
      <c r="N1537">
        <v>215</v>
      </c>
      <c r="O1537">
        <v>71</v>
      </c>
      <c r="P1537">
        <v>26</v>
      </c>
    </row>
    <row r="1538" spans="1:16" x14ac:dyDescent="0.2">
      <c r="A1538" t="s">
        <v>340</v>
      </c>
      <c r="B1538" t="s">
        <v>418</v>
      </c>
      <c r="C1538" t="s">
        <v>128</v>
      </c>
      <c r="D1538" t="s">
        <v>384</v>
      </c>
      <c r="E1538">
        <v>4681</v>
      </c>
      <c r="F1538">
        <v>1233</v>
      </c>
      <c r="G1538">
        <v>102.36</v>
      </c>
      <c r="H1538">
        <v>416</v>
      </c>
      <c r="I1538">
        <v>15107</v>
      </c>
      <c r="J1538">
        <v>124.71</v>
      </c>
      <c r="K1538">
        <v>123.27</v>
      </c>
      <c r="L1538">
        <v>312</v>
      </c>
      <c r="M1538">
        <v>3941</v>
      </c>
      <c r="N1538">
        <v>295</v>
      </c>
      <c r="O1538">
        <v>101</v>
      </c>
      <c r="P1538">
        <v>32</v>
      </c>
    </row>
    <row r="1539" spans="1:16" x14ac:dyDescent="0.2">
      <c r="A1539" t="s">
        <v>340</v>
      </c>
      <c r="B1539" t="s">
        <v>418</v>
      </c>
      <c r="C1539" t="s">
        <v>129</v>
      </c>
      <c r="D1539" t="s">
        <v>384</v>
      </c>
      <c r="E1539">
        <v>6536</v>
      </c>
      <c r="F1539">
        <v>1405</v>
      </c>
      <c r="G1539">
        <v>88.47</v>
      </c>
      <c r="H1539">
        <v>536</v>
      </c>
      <c r="I1539">
        <v>18068</v>
      </c>
      <c r="J1539">
        <v>109.5</v>
      </c>
      <c r="K1539">
        <v>112.77</v>
      </c>
      <c r="L1539">
        <v>443</v>
      </c>
      <c r="M1539">
        <v>5606</v>
      </c>
      <c r="N1539">
        <v>322</v>
      </c>
      <c r="O1539">
        <v>125</v>
      </c>
      <c r="P1539">
        <v>40</v>
      </c>
    </row>
    <row r="1540" spans="1:16" x14ac:dyDescent="0.2">
      <c r="A1540" t="s">
        <v>340</v>
      </c>
      <c r="B1540" t="s">
        <v>418</v>
      </c>
      <c r="C1540" t="s">
        <v>130</v>
      </c>
      <c r="D1540" t="s">
        <v>384</v>
      </c>
      <c r="E1540">
        <v>18893</v>
      </c>
      <c r="F1540">
        <v>3365</v>
      </c>
      <c r="G1540">
        <v>84.55</v>
      </c>
      <c r="H1540">
        <v>1615</v>
      </c>
      <c r="I1540">
        <v>39374</v>
      </c>
      <c r="J1540">
        <v>115.02</v>
      </c>
      <c r="K1540">
        <v>98.61</v>
      </c>
      <c r="L1540">
        <v>7024</v>
      </c>
      <c r="M1540">
        <v>10652</v>
      </c>
      <c r="N1540">
        <v>711</v>
      </c>
      <c r="O1540">
        <v>372</v>
      </c>
      <c r="P1540">
        <v>134</v>
      </c>
    </row>
    <row r="1541" spans="1:16" x14ac:dyDescent="0.2">
      <c r="A1541" t="s">
        <v>340</v>
      </c>
      <c r="B1541" t="s">
        <v>418</v>
      </c>
      <c r="C1541" t="s">
        <v>131</v>
      </c>
      <c r="D1541" t="s">
        <v>384</v>
      </c>
      <c r="E1541">
        <v>4523</v>
      </c>
      <c r="F1541">
        <v>1066</v>
      </c>
      <c r="G1541">
        <v>97.72</v>
      </c>
      <c r="H1541">
        <v>432</v>
      </c>
      <c r="I1541">
        <v>13369</v>
      </c>
      <c r="J1541">
        <v>108.82</v>
      </c>
      <c r="K1541">
        <v>114.16</v>
      </c>
      <c r="L1541">
        <v>287</v>
      </c>
      <c r="M1541">
        <v>3855</v>
      </c>
      <c r="N1541">
        <v>263</v>
      </c>
      <c r="O1541">
        <v>83</v>
      </c>
      <c r="P1541">
        <v>35</v>
      </c>
    </row>
    <row r="1542" spans="1:16" x14ac:dyDescent="0.2">
      <c r="A1542" t="s">
        <v>340</v>
      </c>
      <c r="B1542" t="s">
        <v>418</v>
      </c>
      <c r="C1542" t="s">
        <v>132</v>
      </c>
      <c r="D1542" t="s">
        <v>384</v>
      </c>
      <c r="E1542">
        <v>1324</v>
      </c>
      <c r="F1542">
        <v>233</v>
      </c>
      <c r="G1542">
        <v>96.65</v>
      </c>
      <c r="H1542">
        <v>125</v>
      </c>
      <c r="I1542">
        <v>3233</v>
      </c>
      <c r="J1542">
        <v>106.31</v>
      </c>
      <c r="K1542">
        <v>135.07</v>
      </c>
      <c r="L1542">
        <v>62</v>
      </c>
      <c r="M1542">
        <v>1133</v>
      </c>
      <c r="N1542">
        <v>85</v>
      </c>
      <c r="O1542">
        <v>31</v>
      </c>
      <c r="P1542">
        <v>13</v>
      </c>
    </row>
    <row r="1543" spans="1:16" x14ac:dyDescent="0.2">
      <c r="A1543" t="s">
        <v>340</v>
      </c>
      <c r="B1543" t="s">
        <v>418</v>
      </c>
      <c r="C1543" t="s">
        <v>133</v>
      </c>
      <c r="D1543" t="s">
        <v>384</v>
      </c>
      <c r="E1543">
        <v>3284</v>
      </c>
      <c r="F1543">
        <v>637</v>
      </c>
      <c r="G1543">
        <v>83.45</v>
      </c>
      <c r="H1543">
        <v>287</v>
      </c>
      <c r="I1543">
        <v>8107</v>
      </c>
      <c r="J1543">
        <v>102.81</v>
      </c>
      <c r="K1543">
        <v>104.11</v>
      </c>
      <c r="L1543">
        <v>200</v>
      </c>
      <c r="M1543">
        <v>2794</v>
      </c>
      <c r="N1543">
        <v>199</v>
      </c>
      <c r="O1543">
        <v>71</v>
      </c>
      <c r="P1543">
        <v>20</v>
      </c>
    </row>
    <row r="1544" spans="1:16" x14ac:dyDescent="0.2">
      <c r="A1544" t="s">
        <v>340</v>
      </c>
      <c r="B1544" t="s">
        <v>418</v>
      </c>
      <c r="C1544" t="s">
        <v>134</v>
      </c>
      <c r="D1544" t="s">
        <v>384</v>
      </c>
      <c r="E1544">
        <v>20304</v>
      </c>
      <c r="F1544">
        <v>3528</v>
      </c>
      <c r="G1544">
        <v>84.26</v>
      </c>
      <c r="H1544">
        <v>1691</v>
      </c>
      <c r="I1544">
        <v>46300</v>
      </c>
      <c r="J1544">
        <v>119.58</v>
      </c>
      <c r="K1544">
        <v>112.78</v>
      </c>
      <c r="L1544">
        <v>8866</v>
      </c>
      <c r="M1544">
        <v>10088</v>
      </c>
      <c r="N1544">
        <v>753</v>
      </c>
      <c r="O1544">
        <v>437</v>
      </c>
      <c r="P1544">
        <v>155</v>
      </c>
    </row>
    <row r="1545" spans="1:16" x14ac:dyDescent="0.2">
      <c r="A1545" t="s">
        <v>340</v>
      </c>
      <c r="B1545" t="s">
        <v>418</v>
      </c>
      <c r="C1545" t="s">
        <v>135</v>
      </c>
      <c r="D1545" t="s">
        <v>384</v>
      </c>
      <c r="E1545">
        <v>3951</v>
      </c>
      <c r="F1545">
        <v>893</v>
      </c>
      <c r="G1545">
        <v>90.67</v>
      </c>
      <c r="H1545">
        <v>376</v>
      </c>
      <c r="I1545">
        <v>13801</v>
      </c>
      <c r="J1545">
        <v>101.66</v>
      </c>
      <c r="K1545">
        <v>109.29</v>
      </c>
      <c r="L1545">
        <v>318</v>
      </c>
      <c r="M1545">
        <v>3226</v>
      </c>
      <c r="N1545">
        <v>263</v>
      </c>
      <c r="O1545">
        <v>111</v>
      </c>
      <c r="P1545">
        <v>33</v>
      </c>
    </row>
    <row r="1546" spans="1:16" x14ac:dyDescent="0.2">
      <c r="A1546" t="s">
        <v>340</v>
      </c>
      <c r="B1546" t="s">
        <v>418</v>
      </c>
      <c r="C1546" t="s">
        <v>136</v>
      </c>
      <c r="D1546" t="s">
        <v>384</v>
      </c>
      <c r="E1546">
        <v>2265</v>
      </c>
      <c r="F1546">
        <v>627</v>
      </c>
      <c r="G1546">
        <v>110.2</v>
      </c>
      <c r="H1546">
        <v>190</v>
      </c>
      <c r="I1546">
        <v>6536</v>
      </c>
      <c r="J1546">
        <v>104.67</v>
      </c>
      <c r="K1546">
        <v>124.07</v>
      </c>
      <c r="L1546">
        <v>119</v>
      </c>
      <c r="M1546">
        <v>1968</v>
      </c>
      <c r="N1546">
        <v>125</v>
      </c>
      <c r="O1546">
        <v>41</v>
      </c>
      <c r="P1546">
        <v>12</v>
      </c>
    </row>
    <row r="1547" spans="1:16" x14ac:dyDescent="0.2">
      <c r="A1547" t="s">
        <v>340</v>
      </c>
      <c r="B1547" t="s">
        <v>418</v>
      </c>
      <c r="C1547" t="s">
        <v>137</v>
      </c>
      <c r="D1547" t="s">
        <v>384</v>
      </c>
      <c r="E1547">
        <v>6399</v>
      </c>
      <c r="F1547">
        <v>784</v>
      </c>
      <c r="G1547">
        <v>73.180000000000007</v>
      </c>
      <c r="H1547">
        <v>523</v>
      </c>
      <c r="I1547">
        <v>10466</v>
      </c>
      <c r="J1547">
        <v>94.76</v>
      </c>
      <c r="K1547">
        <v>103.99</v>
      </c>
      <c r="L1547">
        <v>405</v>
      </c>
      <c r="M1547">
        <v>5542</v>
      </c>
      <c r="N1547">
        <v>327</v>
      </c>
      <c r="O1547">
        <v>89</v>
      </c>
      <c r="P1547">
        <v>36</v>
      </c>
    </row>
    <row r="1548" spans="1:16" x14ac:dyDescent="0.2">
      <c r="A1548" t="s">
        <v>340</v>
      </c>
      <c r="B1548" t="s">
        <v>418</v>
      </c>
      <c r="C1548" t="s">
        <v>138</v>
      </c>
      <c r="D1548" t="s">
        <v>384</v>
      </c>
      <c r="E1548">
        <v>6392</v>
      </c>
      <c r="F1548">
        <v>1870</v>
      </c>
      <c r="G1548">
        <v>110.74</v>
      </c>
      <c r="H1548">
        <v>511</v>
      </c>
      <c r="I1548">
        <v>22259</v>
      </c>
      <c r="J1548">
        <v>127.42</v>
      </c>
      <c r="K1548">
        <v>121.26</v>
      </c>
      <c r="L1548">
        <v>393</v>
      </c>
      <c r="M1548">
        <v>5463</v>
      </c>
      <c r="N1548">
        <v>376</v>
      </c>
      <c r="O1548">
        <v>123</v>
      </c>
      <c r="P1548">
        <v>37</v>
      </c>
    </row>
    <row r="1549" spans="1:16" x14ac:dyDescent="0.2">
      <c r="A1549" t="s">
        <v>340</v>
      </c>
      <c r="B1549" t="s">
        <v>418</v>
      </c>
      <c r="C1549" t="s">
        <v>139</v>
      </c>
      <c r="D1549" t="s">
        <v>384</v>
      </c>
      <c r="E1549">
        <v>5392</v>
      </c>
      <c r="F1549">
        <v>1847</v>
      </c>
      <c r="G1549">
        <v>114.67</v>
      </c>
      <c r="H1549">
        <v>458</v>
      </c>
      <c r="I1549">
        <v>17691</v>
      </c>
      <c r="J1549">
        <v>126.19</v>
      </c>
      <c r="K1549">
        <v>130.09</v>
      </c>
      <c r="L1549">
        <v>344</v>
      </c>
      <c r="M1549">
        <v>4554</v>
      </c>
      <c r="N1549">
        <v>358</v>
      </c>
      <c r="O1549">
        <v>98</v>
      </c>
      <c r="P1549">
        <v>38</v>
      </c>
    </row>
    <row r="1550" spans="1:16" x14ac:dyDescent="0.2">
      <c r="A1550" t="s">
        <v>340</v>
      </c>
      <c r="B1550" t="s">
        <v>418</v>
      </c>
      <c r="C1550" t="s">
        <v>140</v>
      </c>
      <c r="D1550" t="s">
        <v>384</v>
      </c>
      <c r="E1550">
        <v>4067</v>
      </c>
      <c r="F1550">
        <v>1090</v>
      </c>
      <c r="G1550">
        <v>103.59</v>
      </c>
      <c r="H1550">
        <v>367</v>
      </c>
      <c r="I1550">
        <v>13747</v>
      </c>
      <c r="J1550">
        <v>110.93</v>
      </c>
      <c r="K1550">
        <v>117.17</v>
      </c>
      <c r="L1550">
        <v>235</v>
      </c>
      <c r="M1550">
        <v>3483</v>
      </c>
      <c r="N1550">
        <v>233</v>
      </c>
      <c r="O1550">
        <v>92</v>
      </c>
      <c r="P1550">
        <v>24</v>
      </c>
    </row>
    <row r="1551" spans="1:16" x14ac:dyDescent="0.2">
      <c r="A1551" t="s">
        <v>340</v>
      </c>
      <c r="B1551" t="s">
        <v>418</v>
      </c>
      <c r="C1551" t="s">
        <v>141</v>
      </c>
      <c r="D1551" t="s">
        <v>384</v>
      </c>
      <c r="E1551">
        <v>12026</v>
      </c>
      <c r="F1551">
        <v>2187</v>
      </c>
      <c r="G1551">
        <v>85.91</v>
      </c>
      <c r="H1551">
        <v>1520</v>
      </c>
      <c r="I1551">
        <v>39564</v>
      </c>
      <c r="J1551">
        <v>76.03</v>
      </c>
      <c r="K1551">
        <v>86.78</v>
      </c>
      <c r="L1551">
        <v>1003</v>
      </c>
      <c r="M1551">
        <v>9487</v>
      </c>
      <c r="N1551">
        <v>1140</v>
      </c>
      <c r="O1551">
        <v>291</v>
      </c>
      <c r="P1551">
        <v>105</v>
      </c>
    </row>
    <row r="1552" spans="1:16" x14ac:dyDescent="0.2">
      <c r="A1552" t="s">
        <v>340</v>
      </c>
      <c r="B1552" t="s">
        <v>418</v>
      </c>
      <c r="C1552" t="s">
        <v>142</v>
      </c>
      <c r="D1552" t="s">
        <v>384</v>
      </c>
      <c r="E1552">
        <v>1575</v>
      </c>
      <c r="F1552">
        <v>309</v>
      </c>
      <c r="G1552">
        <v>91.95</v>
      </c>
      <c r="H1552">
        <v>141</v>
      </c>
      <c r="I1552">
        <v>4151</v>
      </c>
      <c r="J1552">
        <v>110.82</v>
      </c>
      <c r="K1552">
        <v>120.66</v>
      </c>
      <c r="L1552">
        <v>98</v>
      </c>
      <c r="M1552">
        <v>1367</v>
      </c>
      <c r="N1552">
        <v>62</v>
      </c>
      <c r="O1552">
        <v>37</v>
      </c>
      <c r="P1552">
        <v>11</v>
      </c>
    </row>
    <row r="1553" spans="1:16" x14ac:dyDescent="0.2">
      <c r="A1553" t="s">
        <v>340</v>
      </c>
      <c r="B1553" t="s">
        <v>418</v>
      </c>
      <c r="C1553" t="s">
        <v>143</v>
      </c>
      <c r="D1553" t="s">
        <v>384</v>
      </c>
      <c r="E1553">
        <v>5099</v>
      </c>
      <c r="F1553">
        <v>1115</v>
      </c>
      <c r="G1553">
        <v>88.7</v>
      </c>
      <c r="H1553">
        <v>413</v>
      </c>
      <c r="I1553">
        <v>12822</v>
      </c>
      <c r="J1553">
        <v>101.09</v>
      </c>
      <c r="K1553">
        <v>106.73</v>
      </c>
      <c r="L1553">
        <v>314</v>
      </c>
      <c r="M1553">
        <v>4415</v>
      </c>
      <c r="N1553">
        <v>247</v>
      </c>
      <c r="O1553">
        <v>91</v>
      </c>
      <c r="P1553">
        <v>32</v>
      </c>
    </row>
    <row r="1554" spans="1:16" x14ac:dyDescent="0.2">
      <c r="A1554" t="s">
        <v>340</v>
      </c>
      <c r="B1554" t="s">
        <v>418</v>
      </c>
      <c r="C1554" t="s">
        <v>144</v>
      </c>
      <c r="D1554" t="s">
        <v>384</v>
      </c>
      <c r="E1554">
        <v>19699</v>
      </c>
      <c r="F1554">
        <v>4032</v>
      </c>
      <c r="G1554">
        <v>84.56</v>
      </c>
      <c r="H1554">
        <v>1835</v>
      </c>
      <c r="I1554">
        <v>48723</v>
      </c>
      <c r="J1554">
        <v>92.8</v>
      </c>
      <c r="K1554">
        <v>108.77</v>
      </c>
      <c r="L1554">
        <v>1452</v>
      </c>
      <c r="M1554">
        <v>16553</v>
      </c>
      <c r="N1554">
        <v>1152</v>
      </c>
      <c r="O1554">
        <v>426</v>
      </c>
      <c r="P1554">
        <v>116</v>
      </c>
    </row>
    <row r="1555" spans="1:16" x14ac:dyDescent="0.2">
      <c r="A1555" t="s">
        <v>340</v>
      </c>
      <c r="B1555" t="s">
        <v>418</v>
      </c>
      <c r="C1555" t="s">
        <v>145</v>
      </c>
      <c r="D1555" t="s">
        <v>384</v>
      </c>
      <c r="E1555">
        <v>4064</v>
      </c>
      <c r="F1555">
        <v>721</v>
      </c>
      <c r="G1555">
        <v>78.14</v>
      </c>
      <c r="H1555">
        <v>344</v>
      </c>
      <c r="I1555">
        <v>9526</v>
      </c>
      <c r="J1555">
        <v>96.6</v>
      </c>
      <c r="K1555">
        <v>113.47</v>
      </c>
      <c r="L1555">
        <v>270</v>
      </c>
      <c r="M1555">
        <v>3485</v>
      </c>
      <c r="N1555">
        <v>217</v>
      </c>
      <c r="O1555">
        <v>68</v>
      </c>
      <c r="P1555">
        <v>24</v>
      </c>
    </row>
    <row r="1556" spans="1:16" x14ac:dyDescent="0.2">
      <c r="A1556" t="s">
        <v>340</v>
      </c>
      <c r="B1556" t="s">
        <v>418</v>
      </c>
      <c r="C1556" t="s">
        <v>146</v>
      </c>
      <c r="D1556" t="s">
        <v>384</v>
      </c>
      <c r="E1556">
        <v>8906</v>
      </c>
      <c r="F1556">
        <v>1759</v>
      </c>
      <c r="G1556">
        <v>81.319999999999993</v>
      </c>
      <c r="H1556">
        <v>737</v>
      </c>
      <c r="I1556">
        <v>21565</v>
      </c>
      <c r="J1556">
        <v>107.37</v>
      </c>
      <c r="K1556">
        <v>108.87</v>
      </c>
      <c r="L1556">
        <v>808</v>
      </c>
      <c r="M1556">
        <v>7444</v>
      </c>
      <c r="N1556">
        <v>447</v>
      </c>
      <c r="O1556">
        <v>159</v>
      </c>
      <c r="P1556">
        <v>48</v>
      </c>
    </row>
    <row r="1557" spans="1:16" x14ac:dyDescent="0.2">
      <c r="A1557" t="s">
        <v>340</v>
      </c>
      <c r="B1557" t="s">
        <v>418</v>
      </c>
      <c r="C1557" t="s">
        <v>147</v>
      </c>
      <c r="D1557" t="s">
        <v>384</v>
      </c>
      <c r="E1557">
        <v>2724</v>
      </c>
      <c r="F1557">
        <v>713</v>
      </c>
      <c r="G1557">
        <v>111.36</v>
      </c>
      <c r="H1557">
        <v>230</v>
      </c>
      <c r="I1557">
        <v>7576</v>
      </c>
      <c r="J1557">
        <v>122.83</v>
      </c>
      <c r="K1557">
        <v>142.6</v>
      </c>
      <c r="L1557">
        <v>190</v>
      </c>
      <c r="M1557">
        <v>2313</v>
      </c>
      <c r="N1557">
        <v>161</v>
      </c>
      <c r="O1557">
        <v>42</v>
      </c>
      <c r="P1557">
        <v>18</v>
      </c>
    </row>
    <row r="1558" spans="1:16" x14ac:dyDescent="0.2">
      <c r="A1558" t="s">
        <v>340</v>
      </c>
      <c r="B1558" t="s">
        <v>418</v>
      </c>
      <c r="C1558" t="s">
        <v>148</v>
      </c>
      <c r="D1558" t="s">
        <v>384</v>
      </c>
      <c r="E1558">
        <v>2835</v>
      </c>
      <c r="F1558">
        <v>1053</v>
      </c>
      <c r="G1558">
        <v>111.77</v>
      </c>
      <c r="H1558">
        <v>284</v>
      </c>
      <c r="I1558">
        <v>8309</v>
      </c>
      <c r="J1558">
        <v>144.22999999999999</v>
      </c>
      <c r="K1558">
        <v>132.83000000000001</v>
      </c>
      <c r="L1558">
        <v>160</v>
      </c>
      <c r="M1558">
        <v>2363</v>
      </c>
      <c r="N1558">
        <v>258</v>
      </c>
      <c r="O1558">
        <v>47</v>
      </c>
      <c r="P1558">
        <v>7</v>
      </c>
    </row>
    <row r="1559" spans="1:16" x14ac:dyDescent="0.2">
      <c r="A1559" t="s">
        <v>340</v>
      </c>
      <c r="B1559" t="s">
        <v>418</v>
      </c>
      <c r="C1559" t="s">
        <v>149</v>
      </c>
      <c r="D1559" t="s">
        <v>384</v>
      </c>
      <c r="E1559">
        <v>248</v>
      </c>
      <c r="F1559">
        <v>114</v>
      </c>
      <c r="G1559">
        <v>137.53</v>
      </c>
      <c r="H1559">
        <v>25</v>
      </c>
      <c r="I1559">
        <v>1689</v>
      </c>
      <c r="J1559">
        <v>146.12</v>
      </c>
      <c r="K1559">
        <v>135.69</v>
      </c>
      <c r="L1559">
        <v>14</v>
      </c>
      <c r="M1559">
        <v>202</v>
      </c>
      <c r="N1559">
        <v>26</v>
      </c>
      <c r="O1559">
        <v>5</v>
      </c>
      <c r="P1559">
        <v>1</v>
      </c>
    </row>
    <row r="1560" spans="1:16" x14ac:dyDescent="0.2">
      <c r="A1560" t="s">
        <v>340</v>
      </c>
      <c r="B1560" t="s">
        <v>418</v>
      </c>
      <c r="C1560" t="s">
        <v>150</v>
      </c>
      <c r="D1560" t="s">
        <v>384</v>
      </c>
      <c r="E1560">
        <v>15907</v>
      </c>
      <c r="F1560">
        <v>3320</v>
      </c>
      <c r="G1560">
        <v>87.53</v>
      </c>
      <c r="H1560">
        <v>1367</v>
      </c>
      <c r="I1560">
        <v>41110</v>
      </c>
      <c r="J1560">
        <v>102.89</v>
      </c>
      <c r="K1560">
        <v>111.52</v>
      </c>
      <c r="L1560">
        <v>1262</v>
      </c>
      <c r="M1560">
        <v>13294</v>
      </c>
      <c r="N1560">
        <v>942</v>
      </c>
      <c r="O1560">
        <v>305</v>
      </c>
      <c r="P1560">
        <v>104</v>
      </c>
    </row>
    <row r="1561" spans="1:16" x14ac:dyDescent="0.2">
      <c r="A1561" t="s">
        <v>340</v>
      </c>
      <c r="B1561" t="s">
        <v>418</v>
      </c>
      <c r="C1561" t="s">
        <v>360</v>
      </c>
      <c r="D1561" t="s">
        <v>384</v>
      </c>
      <c r="E1561">
        <v>317</v>
      </c>
      <c r="F1561">
        <v>114</v>
      </c>
      <c r="G1561">
        <v>106.11</v>
      </c>
      <c r="H1561">
        <v>43</v>
      </c>
      <c r="I1561">
        <v>1138</v>
      </c>
      <c r="J1561">
        <v>43.65</v>
      </c>
      <c r="K1561">
        <v>86.88</v>
      </c>
      <c r="L1561">
        <v>9</v>
      </c>
      <c r="M1561">
        <v>266</v>
      </c>
      <c r="N1561">
        <v>32</v>
      </c>
      <c r="O1561">
        <v>7</v>
      </c>
      <c r="P1561">
        <v>3</v>
      </c>
    </row>
    <row r="1562" spans="1:16" x14ac:dyDescent="0.2">
      <c r="A1562" t="s">
        <v>340</v>
      </c>
      <c r="B1562" t="s">
        <v>418</v>
      </c>
      <c r="C1562" t="s">
        <v>151</v>
      </c>
      <c r="D1562" t="s">
        <v>384</v>
      </c>
      <c r="E1562">
        <v>678</v>
      </c>
      <c r="F1562">
        <v>190</v>
      </c>
      <c r="G1562">
        <v>103.59</v>
      </c>
      <c r="H1562">
        <v>58</v>
      </c>
      <c r="I1562">
        <v>2657</v>
      </c>
      <c r="J1562">
        <v>100.9</v>
      </c>
      <c r="K1562">
        <v>116.98</v>
      </c>
      <c r="L1562">
        <v>38</v>
      </c>
      <c r="M1562">
        <v>592</v>
      </c>
      <c r="N1562">
        <v>38</v>
      </c>
      <c r="O1562">
        <v>6</v>
      </c>
      <c r="P1562">
        <v>4</v>
      </c>
    </row>
    <row r="1563" spans="1:16" x14ac:dyDescent="0.2">
      <c r="A1563" t="s">
        <v>340</v>
      </c>
      <c r="B1563" t="s">
        <v>418</v>
      </c>
      <c r="C1563" t="s">
        <v>870</v>
      </c>
      <c r="D1563" t="s">
        <v>384</v>
      </c>
      <c r="E1563">
        <v>1</v>
      </c>
      <c r="G1563">
        <v>4</v>
      </c>
      <c r="I1563">
        <v>4</v>
      </c>
      <c r="K1563">
        <v>57.25</v>
      </c>
      <c r="M1563">
        <v>1</v>
      </c>
    </row>
    <row r="1564" spans="1:16" x14ac:dyDescent="0.2">
      <c r="A1564" t="s">
        <v>340</v>
      </c>
      <c r="B1564" t="s">
        <v>418</v>
      </c>
      <c r="C1564" t="s">
        <v>152</v>
      </c>
      <c r="D1564" t="s">
        <v>384</v>
      </c>
      <c r="E1564">
        <v>14340</v>
      </c>
      <c r="F1564">
        <v>2647</v>
      </c>
      <c r="G1564">
        <v>83.29</v>
      </c>
      <c r="H1564">
        <v>1198</v>
      </c>
      <c r="I1564">
        <v>33792</v>
      </c>
      <c r="J1564">
        <v>94.67</v>
      </c>
      <c r="K1564">
        <v>108.24</v>
      </c>
      <c r="L1564">
        <v>1129</v>
      </c>
      <c r="M1564">
        <v>12057</v>
      </c>
      <c r="N1564">
        <v>789</v>
      </c>
      <c r="O1564">
        <v>277</v>
      </c>
      <c r="P1564">
        <v>88</v>
      </c>
    </row>
    <row r="1565" spans="1:16" x14ac:dyDescent="0.2">
      <c r="A1565" t="s">
        <v>340</v>
      </c>
      <c r="B1565" t="s">
        <v>418</v>
      </c>
      <c r="C1565" t="s">
        <v>153</v>
      </c>
      <c r="D1565" t="s">
        <v>384</v>
      </c>
      <c r="E1565">
        <v>1384</v>
      </c>
      <c r="F1565">
        <v>299</v>
      </c>
      <c r="G1565">
        <v>93.66</v>
      </c>
      <c r="H1565">
        <v>135</v>
      </c>
      <c r="I1565">
        <v>3901</v>
      </c>
      <c r="J1565">
        <v>92.66</v>
      </c>
      <c r="K1565">
        <v>110.33</v>
      </c>
      <c r="L1565">
        <v>81</v>
      </c>
      <c r="M1565">
        <v>1207</v>
      </c>
      <c r="N1565">
        <v>63</v>
      </c>
      <c r="O1565">
        <v>29</v>
      </c>
      <c r="P1565">
        <v>4</v>
      </c>
    </row>
    <row r="1566" spans="1:16" x14ac:dyDescent="0.2">
      <c r="A1566" t="s">
        <v>340</v>
      </c>
      <c r="B1566" t="s">
        <v>418</v>
      </c>
      <c r="C1566" t="s">
        <v>78</v>
      </c>
      <c r="D1566" t="s">
        <v>384</v>
      </c>
      <c r="E1566">
        <v>256</v>
      </c>
      <c r="F1566">
        <v>83</v>
      </c>
      <c r="G1566">
        <v>120.17</v>
      </c>
      <c r="H1566">
        <v>26</v>
      </c>
      <c r="I1566">
        <v>984</v>
      </c>
      <c r="J1566">
        <v>96.77</v>
      </c>
      <c r="K1566">
        <v>130.16</v>
      </c>
      <c r="L1566">
        <v>12</v>
      </c>
      <c r="M1566">
        <v>219</v>
      </c>
      <c r="N1566">
        <v>16</v>
      </c>
      <c r="O1566">
        <v>9</v>
      </c>
    </row>
    <row r="1567" spans="1:16" x14ac:dyDescent="0.2">
      <c r="A1567" t="s">
        <v>340</v>
      </c>
      <c r="B1567" t="s">
        <v>418</v>
      </c>
      <c r="C1567" t="s">
        <v>154</v>
      </c>
      <c r="D1567" t="s">
        <v>384</v>
      </c>
      <c r="E1567">
        <v>1812</v>
      </c>
      <c r="F1567">
        <v>169</v>
      </c>
      <c r="G1567">
        <v>69.739999999999995</v>
      </c>
      <c r="H1567">
        <v>160</v>
      </c>
      <c r="I1567">
        <v>3128</v>
      </c>
      <c r="J1567">
        <v>76.599999999999994</v>
      </c>
      <c r="K1567">
        <v>100.81</v>
      </c>
      <c r="L1567">
        <v>88</v>
      </c>
      <c r="M1567">
        <v>1604</v>
      </c>
      <c r="N1567">
        <v>81</v>
      </c>
      <c r="O1567">
        <v>28</v>
      </c>
      <c r="P1567">
        <v>11</v>
      </c>
    </row>
    <row r="1568" spans="1:16" x14ac:dyDescent="0.2">
      <c r="A1568" t="s">
        <v>340</v>
      </c>
      <c r="B1568" t="s">
        <v>418</v>
      </c>
      <c r="C1568" t="s">
        <v>155</v>
      </c>
      <c r="D1568" t="s">
        <v>384</v>
      </c>
      <c r="E1568">
        <v>1165</v>
      </c>
      <c r="F1568">
        <v>268</v>
      </c>
      <c r="G1568">
        <v>101.33</v>
      </c>
      <c r="H1568">
        <v>79</v>
      </c>
      <c r="I1568">
        <v>3260</v>
      </c>
      <c r="J1568">
        <v>101.29</v>
      </c>
      <c r="K1568">
        <v>116.74</v>
      </c>
      <c r="L1568">
        <v>76</v>
      </c>
      <c r="M1568">
        <v>996</v>
      </c>
      <c r="N1568">
        <v>60</v>
      </c>
      <c r="O1568">
        <v>24</v>
      </c>
      <c r="P1568">
        <v>9</v>
      </c>
    </row>
    <row r="1569" spans="1:16" x14ac:dyDescent="0.2">
      <c r="A1569" t="s">
        <v>340</v>
      </c>
      <c r="B1569" t="s">
        <v>418</v>
      </c>
      <c r="C1569" t="s">
        <v>156</v>
      </c>
      <c r="D1569" t="s">
        <v>384</v>
      </c>
      <c r="E1569">
        <v>1563</v>
      </c>
      <c r="F1569">
        <v>381</v>
      </c>
      <c r="G1569">
        <v>87.74</v>
      </c>
      <c r="H1569">
        <v>126</v>
      </c>
      <c r="I1569">
        <v>4397</v>
      </c>
      <c r="J1569">
        <v>114.56</v>
      </c>
      <c r="K1569">
        <v>106.78</v>
      </c>
      <c r="L1569">
        <v>104</v>
      </c>
      <c r="M1569">
        <v>1332</v>
      </c>
      <c r="N1569">
        <v>80</v>
      </c>
      <c r="O1569">
        <v>37</v>
      </c>
      <c r="P1569">
        <v>10</v>
      </c>
    </row>
    <row r="1570" spans="1:16" x14ac:dyDescent="0.2">
      <c r="A1570" t="s">
        <v>340</v>
      </c>
      <c r="B1570" t="s">
        <v>418</v>
      </c>
      <c r="C1570" t="s">
        <v>361</v>
      </c>
      <c r="D1570" t="s">
        <v>384</v>
      </c>
      <c r="E1570">
        <v>1150</v>
      </c>
      <c r="F1570">
        <v>202</v>
      </c>
      <c r="G1570">
        <v>78.23</v>
      </c>
      <c r="H1570">
        <v>115</v>
      </c>
      <c r="I1570">
        <v>2727</v>
      </c>
      <c r="J1570">
        <v>101.98</v>
      </c>
      <c r="K1570">
        <v>108.39</v>
      </c>
      <c r="L1570">
        <v>75</v>
      </c>
      <c r="M1570">
        <v>989</v>
      </c>
      <c r="N1570">
        <v>53</v>
      </c>
      <c r="O1570">
        <v>26</v>
      </c>
      <c r="P1570">
        <v>7</v>
      </c>
    </row>
    <row r="1571" spans="1:16" x14ac:dyDescent="0.2">
      <c r="A1571" t="s">
        <v>340</v>
      </c>
      <c r="B1571" t="s">
        <v>418</v>
      </c>
      <c r="C1571" t="s">
        <v>157</v>
      </c>
      <c r="D1571" t="s">
        <v>384</v>
      </c>
      <c r="E1571">
        <v>1747</v>
      </c>
      <c r="F1571">
        <v>429</v>
      </c>
      <c r="G1571">
        <v>97.2</v>
      </c>
      <c r="H1571">
        <v>169</v>
      </c>
      <c r="I1571">
        <v>6101</v>
      </c>
      <c r="J1571">
        <v>105.93</v>
      </c>
      <c r="K1571">
        <v>114.97</v>
      </c>
      <c r="L1571">
        <v>112</v>
      </c>
      <c r="M1571">
        <v>1478</v>
      </c>
      <c r="N1571">
        <v>102</v>
      </c>
      <c r="O1571">
        <v>46</v>
      </c>
      <c r="P1571">
        <v>9</v>
      </c>
    </row>
    <row r="1572" spans="1:16" x14ac:dyDescent="0.2">
      <c r="A1572" t="s">
        <v>340</v>
      </c>
      <c r="B1572" t="s">
        <v>418</v>
      </c>
      <c r="C1572" t="s">
        <v>158</v>
      </c>
      <c r="D1572" t="s">
        <v>384</v>
      </c>
      <c r="E1572">
        <v>1910</v>
      </c>
      <c r="F1572">
        <v>440</v>
      </c>
      <c r="G1572">
        <v>96.27</v>
      </c>
      <c r="H1572">
        <v>162</v>
      </c>
      <c r="I1572">
        <v>4956</v>
      </c>
      <c r="J1572">
        <v>85.14</v>
      </c>
      <c r="K1572">
        <v>111.34</v>
      </c>
      <c r="L1572">
        <v>105</v>
      </c>
      <c r="M1572">
        <v>1617</v>
      </c>
      <c r="N1572">
        <v>144</v>
      </c>
      <c r="O1572">
        <v>29</v>
      </c>
      <c r="P1572">
        <v>15</v>
      </c>
    </row>
    <row r="1573" spans="1:16" x14ac:dyDescent="0.2">
      <c r="A1573" t="s">
        <v>340</v>
      </c>
      <c r="B1573" t="s">
        <v>418</v>
      </c>
      <c r="C1573" t="s">
        <v>159</v>
      </c>
      <c r="D1573" t="s">
        <v>384</v>
      </c>
      <c r="E1573">
        <v>326</v>
      </c>
      <c r="F1573">
        <v>130</v>
      </c>
      <c r="G1573">
        <v>128.13</v>
      </c>
      <c r="H1573">
        <v>33</v>
      </c>
      <c r="I1573">
        <v>1806</v>
      </c>
      <c r="J1573">
        <v>121.94</v>
      </c>
      <c r="K1573">
        <v>131.27000000000001</v>
      </c>
      <c r="L1573">
        <v>25</v>
      </c>
      <c r="M1573">
        <v>269</v>
      </c>
      <c r="N1573">
        <v>16</v>
      </c>
      <c r="O1573">
        <v>11</v>
      </c>
      <c r="P1573">
        <v>5</v>
      </c>
    </row>
    <row r="1574" spans="1:16" x14ac:dyDescent="0.2">
      <c r="A1574" t="s">
        <v>340</v>
      </c>
      <c r="B1574" t="s">
        <v>418</v>
      </c>
      <c r="C1574" t="s">
        <v>160</v>
      </c>
      <c r="D1574" t="s">
        <v>384</v>
      </c>
      <c r="E1574">
        <v>905</v>
      </c>
      <c r="F1574">
        <v>259</v>
      </c>
      <c r="G1574">
        <v>97.79</v>
      </c>
      <c r="H1574">
        <v>85</v>
      </c>
      <c r="I1574">
        <v>2392</v>
      </c>
      <c r="J1574">
        <v>107.32</v>
      </c>
      <c r="K1574">
        <v>130.19</v>
      </c>
      <c r="L1574">
        <v>53</v>
      </c>
      <c r="M1574">
        <v>766</v>
      </c>
      <c r="N1574">
        <v>65</v>
      </c>
      <c r="O1574">
        <v>17</v>
      </c>
      <c r="P1574">
        <v>4</v>
      </c>
    </row>
    <row r="1575" spans="1:16" x14ac:dyDescent="0.2">
      <c r="A1575" t="s">
        <v>340</v>
      </c>
      <c r="B1575" t="s">
        <v>346</v>
      </c>
      <c r="C1575" t="s">
        <v>112</v>
      </c>
      <c r="D1575" t="s">
        <v>384</v>
      </c>
      <c r="E1575">
        <v>2489</v>
      </c>
      <c r="F1575">
        <v>457</v>
      </c>
      <c r="G1575">
        <v>85.26</v>
      </c>
      <c r="H1575">
        <v>237</v>
      </c>
      <c r="I1575">
        <v>8199</v>
      </c>
      <c r="J1575">
        <v>117.44</v>
      </c>
      <c r="K1575">
        <v>123.3</v>
      </c>
      <c r="L1575">
        <v>229</v>
      </c>
      <c r="M1575">
        <v>2079</v>
      </c>
      <c r="N1575">
        <v>127</v>
      </c>
      <c r="O1575">
        <v>41</v>
      </c>
      <c r="P1575">
        <v>13</v>
      </c>
    </row>
    <row r="1576" spans="1:16" x14ac:dyDescent="0.2">
      <c r="A1576" t="s">
        <v>340</v>
      </c>
      <c r="B1576" t="s">
        <v>346</v>
      </c>
      <c r="C1576" t="s">
        <v>86</v>
      </c>
      <c r="D1576" t="s">
        <v>384</v>
      </c>
      <c r="E1576">
        <v>10244</v>
      </c>
      <c r="F1576">
        <v>2578</v>
      </c>
      <c r="G1576">
        <v>99.48</v>
      </c>
      <c r="H1576">
        <v>751</v>
      </c>
      <c r="I1576">
        <v>28550</v>
      </c>
      <c r="J1576">
        <v>123.25</v>
      </c>
      <c r="K1576">
        <v>122.51</v>
      </c>
      <c r="L1576">
        <v>3983</v>
      </c>
      <c r="M1576">
        <v>5609</v>
      </c>
      <c r="N1576">
        <v>406</v>
      </c>
      <c r="O1576">
        <v>183</v>
      </c>
      <c r="P1576">
        <v>63</v>
      </c>
    </row>
    <row r="1577" spans="1:16" x14ac:dyDescent="0.2">
      <c r="A1577" t="s">
        <v>340</v>
      </c>
      <c r="B1577" t="s">
        <v>346</v>
      </c>
      <c r="C1577" t="s">
        <v>89</v>
      </c>
      <c r="D1577" t="s">
        <v>384</v>
      </c>
      <c r="E1577">
        <v>12585</v>
      </c>
      <c r="F1577">
        <v>2924</v>
      </c>
      <c r="G1577">
        <v>90.16</v>
      </c>
      <c r="H1577">
        <v>1119</v>
      </c>
      <c r="I1577">
        <v>30114</v>
      </c>
      <c r="J1577">
        <v>97.26</v>
      </c>
      <c r="K1577">
        <v>114.53</v>
      </c>
      <c r="L1577">
        <v>1166</v>
      </c>
      <c r="M1577">
        <v>10277</v>
      </c>
      <c r="N1577">
        <v>798</v>
      </c>
      <c r="O1577">
        <v>257</v>
      </c>
      <c r="P1577">
        <v>87</v>
      </c>
    </row>
    <row r="1578" spans="1:16" x14ac:dyDescent="0.2">
      <c r="A1578" t="s">
        <v>340</v>
      </c>
      <c r="B1578" t="s">
        <v>346</v>
      </c>
      <c r="C1578" t="s">
        <v>135</v>
      </c>
      <c r="D1578" t="s">
        <v>384</v>
      </c>
      <c r="E1578">
        <v>3941</v>
      </c>
      <c r="F1578">
        <v>892</v>
      </c>
      <c r="G1578">
        <v>90.7</v>
      </c>
      <c r="H1578">
        <v>372</v>
      </c>
      <c r="I1578">
        <v>13743</v>
      </c>
      <c r="J1578">
        <v>102.02</v>
      </c>
      <c r="K1578">
        <v>109.35</v>
      </c>
      <c r="L1578">
        <v>315</v>
      </c>
      <c r="M1578">
        <v>3219</v>
      </c>
      <c r="N1578">
        <v>263</v>
      </c>
      <c r="O1578">
        <v>111</v>
      </c>
      <c r="P1578">
        <v>33</v>
      </c>
    </row>
    <row r="1579" spans="1:16" x14ac:dyDescent="0.2">
      <c r="A1579" t="s">
        <v>340</v>
      </c>
      <c r="B1579" t="s">
        <v>346</v>
      </c>
      <c r="C1579" t="s">
        <v>78</v>
      </c>
      <c r="D1579" t="s">
        <v>384</v>
      </c>
      <c r="E1579">
        <v>254</v>
      </c>
      <c r="F1579">
        <v>83</v>
      </c>
      <c r="G1579">
        <v>120.54</v>
      </c>
      <c r="H1579">
        <v>26</v>
      </c>
      <c r="I1579">
        <v>973</v>
      </c>
      <c r="J1579">
        <v>96.77</v>
      </c>
      <c r="K1579">
        <v>130.91999999999999</v>
      </c>
      <c r="L1579">
        <v>12</v>
      </c>
      <c r="M1579">
        <v>218</v>
      </c>
      <c r="N1579">
        <v>16</v>
      </c>
      <c r="O1579">
        <v>8</v>
      </c>
    </row>
    <row r="1580" spans="1:16" x14ac:dyDescent="0.2">
      <c r="A1580" t="s">
        <v>340</v>
      </c>
      <c r="B1580" t="s">
        <v>346</v>
      </c>
      <c r="C1580" t="s">
        <v>156</v>
      </c>
      <c r="D1580" t="s">
        <v>384</v>
      </c>
      <c r="E1580">
        <v>1559</v>
      </c>
      <c r="F1580">
        <v>379</v>
      </c>
      <c r="G1580">
        <v>87.77</v>
      </c>
      <c r="H1580">
        <v>124</v>
      </c>
      <c r="I1580">
        <v>4385</v>
      </c>
      <c r="J1580">
        <v>113.85</v>
      </c>
      <c r="K1580">
        <v>106.83</v>
      </c>
      <c r="L1580">
        <v>104</v>
      </c>
      <c r="M1580">
        <v>1329</v>
      </c>
      <c r="N1580">
        <v>79</v>
      </c>
      <c r="O1580">
        <v>37</v>
      </c>
      <c r="P1580">
        <v>10</v>
      </c>
    </row>
    <row r="1581" spans="1:16" x14ac:dyDescent="0.2">
      <c r="A1581" t="s">
        <v>340</v>
      </c>
      <c r="B1581" t="s">
        <v>347</v>
      </c>
      <c r="C1581" t="s">
        <v>86</v>
      </c>
      <c r="D1581" t="s">
        <v>384</v>
      </c>
      <c r="E1581">
        <v>7985</v>
      </c>
      <c r="F1581">
        <v>946</v>
      </c>
      <c r="G1581">
        <v>73.2</v>
      </c>
      <c r="H1581">
        <v>599</v>
      </c>
      <c r="I1581">
        <v>14631</v>
      </c>
      <c r="J1581">
        <v>131.29</v>
      </c>
      <c r="K1581">
        <v>113.86</v>
      </c>
      <c r="L1581">
        <v>5929</v>
      </c>
      <c r="M1581">
        <v>1598</v>
      </c>
      <c r="N1581">
        <v>119</v>
      </c>
      <c r="O1581">
        <v>235</v>
      </c>
      <c r="P1581">
        <v>103</v>
      </c>
    </row>
    <row r="1582" spans="1:16" x14ac:dyDescent="0.2">
      <c r="A1582" t="s">
        <v>340</v>
      </c>
      <c r="B1582" t="s">
        <v>347</v>
      </c>
      <c r="C1582" t="s">
        <v>130</v>
      </c>
      <c r="D1582" t="s">
        <v>384</v>
      </c>
      <c r="E1582">
        <v>8658</v>
      </c>
      <c r="F1582">
        <v>1238</v>
      </c>
      <c r="G1582">
        <v>81.93</v>
      </c>
      <c r="H1582">
        <v>706</v>
      </c>
      <c r="I1582">
        <v>15489</v>
      </c>
      <c r="J1582">
        <v>128.41</v>
      </c>
      <c r="K1582">
        <v>90.8</v>
      </c>
      <c r="L1582">
        <v>5919</v>
      </c>
      <c r="M1582">
        <v>2280</v>
      </c>
      <c r="N1582">
        <v>183</v>
      </c>
      <c r="O1582">
        <v>200</v>
      </c>
      <c r="P1582">
        <v>76</v>
      </c>
    </row>
    <row r="1583" spans="1:16" x14ac:dyDescent="0.2">
      <c r="A1583" t="s">
        <v>340</v>
      </c>
      <c r="B1583" t="s">
        <v>348</v>
      </c>
      <c r="C1583" t="s">
        <v>120</v>
      </c>
      <c r="D1583" t="s">
        <v>384</v>
      </c>
      <c r="E1583">
        <v>19</v>
      </c>
      <c r="F1583">
        <v>1</v>
      </c>
      <c r="G1583">
        <v>62.58</v>
      </c>
      <c r="H1583">
        <v>2</v>
      </c>
      <c r="I1583">
        <v>69</v>
      </c>
      <c r="J1583">
        <v>128</v>
      </c>
      <c r="K1583">
        <v>132.93</v>
      </c>
      <c r="L1583">
        <v>2</v>
      </c>
      <c r="M1583">
        <v>15</v>
      </c>
      <c r="N1583">
        <v>2</v>
      </c>
    </row>
    <row r="1584" spans="1:16" x14ac:dyDescent="0.2">
      <c r="A1584" t="s">
        <v>340</v>
      </c>
      <c r="B1584" t="s">
        <v>349</v>
      </c>
      <c r="C1584" t="s">
        <v>650</v>
      </c>
      <c r="D1584" t="s">
        <v>384</v>
      </c>
      <c r="E1584">
        <v>91</v>
      </c>
      <c r="F1584">
        <v>3</v>
      </c>
      <c r="G1584">
        <v>34.840000000000003</v>
      </c>
      <c r="H1584">
        <v>2</v>
      </c>
      <c r="I1584">
        <v>82</v>
      </c>
      <c r="J1584">
        <v>321</v>
      </c>
      <c r="K1584">
        <v>285.55</v>
      </c>
      <c r="M1584">
        <v>81</v>
      </c>
      <c r="N1584">
        <v>10</v>
      </c>
    </row>
    <row r="1585" spans="1:16" x14ac:dyDescent="0.2">
      <c r="A1585" t="s">
        <v>340</v>
      </c>
      <c r="B1585" t="s">
        <v>349</v>
      </c>
      <c r="C1585" t="s">
        <v>120</v>
      </c>
      <c r="D1585" t="s">
        <v>384</v>
      </c>
      <c r="E1585">
        <v>7</v>
      </c>
      <c r="F1585">
        <v>1</v>
      </c>
      <c r="G1585">
        <v>32.43</v>
      </c>
      <c r="I1585">
        <v>9</v>
      </c>
      <c r="K1585">
        <v>264.67</v>
      </c>
      <c r="M1585">
        <v>6</v>
      </c>
      <c r="N1585">
        <v>1</v>
      </c>
    </row>
    <row r="1586" spans="1:16" x14ac:dyDescent="0.2">
      <c r="A1586" t="s">
        <v>340</v>
      </c>
      <c r="B1586" t="s">
        <v>346</v>
      </c>
      <c r="C1586" t="s">
        <v>110</v>
      </c>
      <c r="D1586" t="s">
        <v>384</v>
      </c>
      <c r="E1586">
        <v>2220</v>
      </c>
      <c r="F1586">
        <v>379</v>
      </c>
      <c r="G1586">
        <v>76.7</v>
      </c>
      <c r="H1586">
        <v>554</v>
      </c>
      <c r="I1586">
        <v>15606</v>
      </c>
      <c r="J1586">
        <v>66.45</v>
      </c>
      <c r="K1586">
        <v>70.55</v>
      </c>
      <c r="L1586">
        <v>126</v>
      </c>
      <c r="M1586">
        <v>1555</v>
      </c>
      <c r="N1586">
        <v>395</v>
      </c>
      <c r="O1586">
        <v>77</v>
      </c>
      <c r="P1586">
        <v>67</v>
      </c>
    </row>
    <row r="1587" spans="1:16" x14ac:dyDescent="0.2">
      <c r="A1587" t="s">
        <v>340</v>
      </c>
      <c r="B1587" t="s">
        <v>346</v>
      </c>
      <c r="C1587" t="s">
        <v>113</v>
      </c>
      <c r="D1587" t="s">
        <v>384</v>
      </c>
      <c r="E1587">
        <v>976</v>
      </c>
      <c r="F1587">
        <v>190</v>
      </c>
      <c r="G1587">
        <v>82.76</v>
      </c>
      <c r="H1587">
        <v>107</v>
      </c>
      <c r="I1587">
        <v>2711</v>
      </c>
      <c r="J1587">
        <v>81.87</v>
      </c>
      <c r="K1587">
        <v>105.21</v>
      </c>
      <c r="L1587">
        <v>93</v>
      </c>
      <c r="M1587">
        <v>794</v>
      </c>
      <c r="N1587">
        <v>64</v>
      </c>
      <c r="O1587">
        <v>19</v>
      </c>
      <c r="P1587">
        <v>6</v>
      </c>
    </row>
    <row r="1588" spans="1:16" x14ac:dyDescent="0.2">
      <c r="A1588" t="s">
        <v>340</v>
      </c>
      <c r="B1588" t="s">
        <v>346</v>
      </c>
      <c r="C1588" t="s">
        <v>114</v>
      </c>
      <c r="D1588" t="s">
        <v>384</v>
      </c>
      <c r="E1588">
        <v>2062</v>
      </c>
      <c r="F1588">
        <v>528</v>
      </c>
      <c r="G1588">
        <v>99.19</v>
      </c>
      <c r="H1588">
        <v>207</v>
      </c>
      <c r="I1588">
        <v>6158</v>
      </c>
      <c r="J1588">
        <v>111.29</v>
      </c>
      <c r="K1588">
        <v>123.74</v>
      </c>
      <c r="L1588">
        <v>68</v>
      </c>
      <c r="M1588">
        <v>1828</v>
      </c>
      <c r="N1588">
        <v>112</v>
      </c>
      <c r="O1588">
        <v>37</v>
      </c>
      <c r="P1588">
        <v>17</v>
      </c>
    </row>
    <row r="1589" spans="1:16" x14ac:dyDescent="0.2">
      <c r="A1589" t="s">
        <v>340</v>
      </c>
      <c r="B1589" t="s">
        <v>346</v>
      </c>
      <c r="C1589" t="s">
        <v>115</v>
      </c>
      <c r="D1589" t="s">
        <v>384</v>
      </c>
      <c r="E1589">
        <v>5153</v>
      </c>
      <c r="F1589">
        <v>1168</v>
      </c>
      <c r="G1589">
        <v>94.43</v>
      </c>
      <c r="H1589">
        <v>409</v>
      </c>
      <c r="I1589">
        <v>11683</v>
      </c>
      <c r="J1589">
        <v>100.87</v>
      </c>
      <c r="K1589">
        <v>118.66</v>
      </c>
      <c r="L1589">
        <v>331</v>
      </c>
      <c r="M1589">
        <v>4241</v>
      </c>
      <c r="N1589">
        <v>481</v>
      </c>
      <c r="O1589">
        <v>66</v>
      </c>
      <c r="P1589">
        <v>34</v>
      </c>
    </row>
    <row r="1590" spans="1:16" x14ac:dyDescent="0.2">
      <c r="A1590" t="s">
        <v>340</v>
      </c>
      <c r="B1590" t="s">
        <v>346</v>
      </c>
      <c r="C1590" t="s">
        <v>124</v>
      </c>
      <c r="D1590" t="s">
        <v>384</v>
      </c>
      <c r="E1590">
        <v>4124</v>
      </c>
      <c r="F1590">
        <v>1160</v>
      </c>
      <c r="G1590">
        <v>107.73</v>
      </c>
      <c r="H1590">
        <v>328</v>
      </c>
      <c r="I1590">
        <v>10659</v>
      </c>
      <c r="J1590">
        <v>120.06</v>
      </c>
      <c r="K1590">
        <v>129.07</v>
      </c>
      <c r="L1590">
        <v>280</v>
      </c>
      <c r="M1590">
        <v>3514</v>
      </c>
      <c r="N1590">
        <v>229</v>
      </c>
      <c r="O1590">
        <v>76</v>
      </c>
      <c r="P1590">
        <v>25</v>
      </c>
    </row>
    <row r="1591" spans="1:16" x14ac:dyDescent="0.2">
      <c r="A1591" t="s">
        <v>340</v>
      </c>
      <c r="B1591" t="s">
        <v>346</v>
      </c>
      <c r="C1591" t="s">
        <v>126</v>
      </c>
      <c r="D1591" t="s">
        <v>384</v>
      </c>
      <c r="E1591">
        <v>5245</v>
      </c>
      <c r="F1591">
        <v>1075</v>
      </c>
      <c r="G1591">
        <v>91.87</v>
      </c>
      <c r="H1591">
        <v>465</v>
      </c>
      <c r="I1591">
        <v>13904</v>
      </c>
      <c r="J1591">
        <v>108.1</v>
      </c>
      <c r="K1591">
        <v>117.11</v>
      </c>
      <c r="L1591">
        <v>327</v>
      </c>
      <c r="M1591">
        <v>4484</v>
      </c>
      <c r="N1591">
        <v>304</v>
      </c>
      <c r="O1591">
        <v>101</v>
      </c>
      <c r="P1591">
        <v>29</v>
      </c>
    </row>
    <row r="1592" spans="1:16" x14ac:dyDescent="0.2">
      <c r="A1592" t="s">
        <v>340</v>
      </c>
      <c r="B1592" t="s">
        <v>346</v>
      </c>
      <c r="C1592" t="s">
        <v>140</v>
      </c>
      <c r="D1592" t="s">
        <v>384</v>
      </c>
      <c r="E1592">
        <v>4044</v>
      </c>
      <c r="F1592">
        <v>1087</v>
      </c>
      <c r="G1592">
        <v>103.72</v>
      </c>
      <c r="H1592">
        <v>364</v>
      </c>
      <c r="I1592">
        <v>13618</v>
      </c>
      <c r="J1592">
        <v>111.47</v>
      </c>
      <c r="K1592">
        <v>117.85</v>
      </c>
      <c r="L1592">
        <v>231</v>
      </c>
      <c r="M1592">
        <v>3465</v>
      </c>
      <c r="N1592">
        <v>233</v>
      </c>
      <c r="O1592">
        <v>91</v>
      </c>
      <c r="P1592">
        <v>24</v>
      </c>
    </row>
    <row r="1593" spans="1:16" x14ac:dyDescent="0.2">
      <c r="A1593" t="s">
        <v>340</v>
      </c>
      <c r="B1593" t="s">
        <v>346</v>
      </c>
      <c r="C1593" t="s">
        <v>143</v>
      </c>
      <c r="D1593" t="s">
        <v>384</v>
      </c>
      <c r="E1593">
        <v>5083</v>
      </c>
      <c r="F1593">
        <v>1114</v>
      </c>
      <c r="G1593">
        <v>88.78</v>
      </c>
      <c r="H1593">
        <v>413</v>
      </c>
      <c r="I1593">
        <v>12773</v>
      </c>
      <c r="J1593">
        <v>101.09</v>
      </c>
      <c r="K1593">
        <v>106.99</v>
      </c>
      <c r="L1593">
        <v>308</v>
      </c>
      <c r="M1593">
        <v>4405</v>
      </c>
      <c r="N1593">
        <v>247</v>
      </c>
      <c r="O1593">
        <v>91</v>
      </c>
      <c r="P1593">
        <v>32</v>
      </c>
    </row>
    <row r="1594" spans="1:16" x14ac:dyDescent="0.2">
      <c r="A1594" t="s">
        <v>340</v>
      </c>
      <c r="B1594" t="s">
        <v>346</v>
      </c>
      <c r="C1594" t="s">
        <v>145</v>
      </c>
      <c r="D1594" t="s">
        <v>384</v>
      </c>
      <c r="E1594">
        <v>4055</v>
      </c>
      <c r="F1594">
        <v>720</v>
      </c>
      <c r="G1594">
        <v>78.17</v>
      </c>
      <c r="H1594">
        <v>341</v>
      </c>
      <c r="I1594">
        <v>9458</v>
      </c>
      <c r="J1594">
        <v>97.36</v>
      </c>
      <c r="K1594">
        <v>114.02</v>
      </c>
      <c r="L1594">
        <v>269</v>
      </c>
      <c r="M1594">
        <v>3477</v>
      </c>
      <c r="N1594">
        <v>217</v>
      </c>
      <c r="O1594">
        <v>68</v>
      </c>
      <c r="P1594">
        <v>24</v>
      </c>
    </row>
    <row r="1595" spans="1:16" x14ac:dyDescent="0.2">
      <c r="A1595" t="s">
        <v>340</v>
      </c>
      <c r="B1595" t="s">
        <v>346</v>
      </c>
      <c r="C1595" t="s">
        <v>147</v>
      </c>
      <c r="D1595" t="s">
        <v>384</v>
      </c>
      <c r="E1595">
        <v>2720</v>
      </c>
      <c r="F1595">
        <v>711</v>
      </c>
      <c r="G1595">
        <v>111.32</v>
      </c>
      <c r="H1595">
        <v>229</v>
      </c>
      <c r="I1595">
        <v>7538</v>
      </c>
      <c r="J1595">
        <v>122.69</v>
      </c>
      <c r="K1595">
        <v>142.85</v>
      </c>
      <c r="L1595">
        <v>190</v>
      </c>
      <c r="M1595">
        <v>2309</v>
      </c>
      <c r="N1595">
        <v>161</v>
      </c>
      <c r="O1595">
        <v>42</v>
      </c>
      <c r="P1595">
        <v>18</v>
      </c>
    </row>
    <row r="1596" spans="1:16" x14ac:dyDescent="0.2">
      <c r="A1596" t="s">
        <v>340</v>
      </c>
      <c r="B1596" t="s">
        <v>346</v>
      </c>
      <c r="C1596" t="s">
        <v>149</v>
      </c>
      <c r="D1596" t="s">
        <v>384</v>
      </c>
      <c r="E1596">
        <v>215</v>
      </c>
      <c r="F1596">
        <v>99</v>
      </c>
      <c r="G1596">
        <v>137.38999999999999</v>
      </c>
      <c r="H1596">
        <v>22</v>
      </c>
      <c r="I1596">
        <v>1506</v>
      </c>
      <c r="J1596">
        <v>151.22999999999999</v>
      </c>
      <c r="K1596">
        <v>134.19999999999999</v>
      </c>
      <c r="L1596">
        <v>9</v>
      </c>
      <c r="M1596">
        <v>176</v>
      </c>
      <c r="N1596">
        <v>25</v>
      </c>
      <c r="O1596">
        <v>4</v>
      </c>
      <c r="P1596">
        <v>1</v>
      </c>
    </row>
    <row r="1597" spans="1:16" x14ac:dyDescent="0.2">
      <c r="A1597" t="s">
        <v>340</v>
      </c>
      <c r="B1597" t="s">
        <v>346</v>
      </c>
      <c r="C1597" t="s">
        <v>360</v>
      </c>
      <c r="D1597" t="s">
        <v>384</v>
      </c>
      <c r="E1597">
        <v>317</v>
      </c>
      <c r="F1597">
        <v>114</v>
      </c>
      <c r="G1597">
        <v>106.11</v>
      </c>
      <c r="H1597">
        <v>43</v>
      </c>
      <c r="I1597">
        <v>1121</v>
      </c>
      <c r="J1597">
        <v>43.65</v>
      </c>
      <c r="K1597">
        <v>84.74</v>
      </c>
      <c r="L1597">
        <v>9</v>
      </c>
      <c r="M1597">
        <v>266</v>
      </c>
      <c r="N1597">
        <v>32</v>
      </c>
      <c r="O1597">
        <v>7</v>
      </c>
      <c r="P1597">
        <v>3</v>
      </c>
    </row>
    <row r="1598" spans="1:16" x14ac:dyDescent="0.2">
      <c r="A1598" t="s">
        <v>340</v>
      </c>
      <c r="B1598" t="s">
        <v>346</v>
      </c>
      <c r="C1598" t="s">
        <v>870</v>
      </c>
      <c r="D1598" t="s">
        <v>384</v>
      </c>
      <c r="E1598">
        <v>1</v>
      </c>
      <c r="G1598">
        <v>4</v>
      </c>
      <c r="I1598">
        <v>3</v>
      </c>
      <c r="K1598">
        <v>76</v>
      </c>
      <c r="M1598">
        <v>1</v>
      </c>
    </row>
    <row r="1599" spans="1:16" x14ac:dyDescent="0.2">
      <c r="A1599" t="s">
        <v>340</v>
      </c>
      <c r="B1599" t="s">
        <v>346</v>
      </c>
      <c r="C1599" t="s">
        <v>154</v>
      </c>
      <c r="D1599" t="s">
        <v>384</v>
      </c>
      <c r="E1599">
        <v>1800</v>
      </c>
      <c r="F1599">
        <v>169</v>
      </c>
      <c r="G1599">
        <v>69.849999999999994</v>
      </c>
      <c r="H1599">
        <v>160</v>
      </c>
      <c r="I1599">
        <v>3112</v>
      </c>
      <c r="J1599">
        <v>76.599999999999994</v>
      </c>
      <c r="K1599">
        <v>100.55</v>
      </c>
      <c r="L1599">
        <v>80</v>
      </c>
      <c r="M1599">
        <v>1600</v>
      </c>
      <c r="N1599">
        <v>81</v>
      </c>
      <c r="O1599">
        <v>28</v>
      </c>
      <c r="P1599">
        <v>11</v>
      </c>
    </row>
    <row r="1600" spans="1:16" x14ac:dyDescent="0.2">
      <c r="A1600" t="s">
        <v>340</v>
      </c>
      <c r="B1600" t="s">
        <v>346</v>
      </c>
      <c r="C1600" t="s">
        <v>361</v>
      </c>
      <c r="D1600" t="s">
        <v>384</v>
      </c>
      <c r="E1600">
        <v>1142</v>
      </c>
      <c r="F1600">
        <v>202</v>
      </c>
      <c r="G1600">
        <v>78.459999999999994</v>
      </c>
      <c r="H1600">
        <v>113</v>
      </c>
      <c r="I1600">
        <v>2711</v>
      </c>
      <c r="J1600">
        <v>102.83</v>
      </c>
      <c r="K1600">
        <v>108.69</v>
      </c>
      <c r="L1600">
        <v>73</v>
      </c>
      <c r="M1600">
        <v>984</v>
      </c>
      <c r="N1600">
        <v>53</v>
      </c>
      <c r="O1600">
        <v>26</v>
      </c>
      <c r="P1600">
        <v>6</v>
      </c>
    </row>
    <row r="1601" spans="1:16" x14ac:dyDescent="0.2">
      <c r="A1601" t="s">
        <v>340</v>
      </c>
      <c r="B1601" t="s">
        <v>346</v>
      </c>
      <c r="C1601" t="s">
        <v>158</v>
      </c>
      <c r="D1601" t="s">
        <v>384</v>
      </c>
      <c r="E1601">
        <v>1899</v>
      </c>
      <c r="F1601">
        <v>437</v>
      </c>
      <c r="G1601">
        <v>96.25</v>
      </c>
      <c r="H1601">
        <v>162</v>
      </c>
      <c r="I1601">
        <v>4930</v>
      </c>
      <c r="J1601">
        <v>85.14</v>
      </c>
      <c r="K1601">
        <v>111.51</v>
      </c>
      <c r="L1601">
        <v>105</v>
      </c>
      <c r="M1601">
        <v>1609</v>
      </c>
      <c r="N1601">
        <v>143</v>
      </c>
      <c r="O1601">
        <v>28</v>
      </c>
      <c r="P1601">
        <v>14</v>
      </c>
    </row>
    <row r="1602" spans="1:16" x14ac:dyDescent="0.2">
      <c r="A1602" t="s">
        <v>340</v>
      </c>
      <c r="B1602" t="s">
        <v>348</v>
      </c>
      <c r="C1602" t="s">
        <v>384</v>
      </c>
      <c r="D1602" t="s">
        <v>384</v>
      </c>
      <c r="E1602">
        <v>512</v>
      </c>
      <c r="F1602">
        <v>101</v>
      </c>
      <c r="G1602">
        <v>85.99</v>
      </c>
      <c r="H1602">
        <v>47</v>
      </c>
      <c r="I1602">
        <v>1604</v>
      </c>
      <c r="J1602">
        <v>82.09</v>
      </c>
      <c r="K1602">
        <v>94.39</v>
      </c>
      <c r="L1602">
        <v>56</v>
      </c>
      <c r="M1602">
        <v>401</v>
      </c>
      <c r="N1602">
        <v>42</v>
      </c>
      <c r="O1602">
        <v>11</v>
      </c>
      <c r="P1602">
        <v>2</v>
      </c>
    </row>
    <row r="1603" spans="1:16" x14ac:dyDescent="0.2">
      <c r="A1603" t="s">
        <v>340</v>
      </c>
      <c r="B1603" t="s">
        <v>348</v>
      </c>
      <c r="C1603" t="s">
        <v>137</v>
      </c>
      <c r="D1603" t="s">
        <v>384</v>
      </c>
      <c r="E1603">
        <v>22</v>
      </c>
      <c r="F1603">
        <v>2</v>
      </c>
      <c r="G1603">
        <v>57.23</v>
      </c>
      <c r="H1603">
        <v>1</v>
      </c>
      <c r="I1603">
        <v>44</v>
      </c>
      <c r="J1603">
        <v>101</v>
      </c>
      <c r="K1603">
        <v>90.8</v>
      </c>
      <c r="L1603">
        <v>4</v>
      </c>
      <c r="M1603">
        <v>13</v>
      </c>
      <c r="N1603">
        <v>5</v>
      </c>
    </row>
    <row r="1604" spans="1:16" x14ac:dyDescent="0.2">
      <c r="A1604" t="s">
        <v>340</v>
      </c>
      <c r="B1604" t="s">
        <v>346</v>
      </c>
      <c r="C1604" t="s">
        <v>650</v>
      </c>
      <c r="D1604" t="s">
        <v>384</v>
      </c>
      <c r="E1604">
        <v>321867</v>
      </c>
      <c r="F1604">
        <v>71809</v>
      </c>
      <c r="G1604">
        <v>91.09</v>
      </c>
      <c r="H1604">
        <v>28905</v>
      </c>
      <c r="I1604">
        <v>867883</v>
      </c>
      <c r="J1604">
        <v>102.62</v>
      </c>
      <c r="K1604">
        <v>112.36</v>
      </c>
      <c r="L1604">
        <v>27531</v>
      </c>
      <c r="M1604">
        <v>266644</v>
      </c>
      <c r="N1604">
        <v>19295</v>
      </c>
      <c r="O1604">
        <v>6327</v>
      </c>
      <c r="P1604">
        <v>2067</v>
      </c>
    </row>
    <row r="1605" spans="1:16" x14ac:dyDescent="0.2">
      <c r="A1605" t="s">
        <v>340</v>
      </c>
      <c r="B1605" t="s">
        <v>346</v>
      </c>
      <c r="C1605" t="s">
        <v>384</v>
      </c>
      <c r="D1605" t="s">
        <v>384</v>
      </c>
      <c r="E1605">
        <v>1436</v>
      </c>
      <c r="F1605">
        <v>318</v>
      </c>
      <c r="G1605">
        <v>87.5</v>
      </c>
      <c r="H1605">
        <v>330</v>
      </c>
      <c r="I1605">
        <v>11067</v>
      </c>
      <c r="J1605">
        <v>74.260000000000005</v>
      </c>
      <c r="K1605">
        <v>69.790000000000006</v>
      </c>
      <c r="L1605">
        <v>119</v>
      </c>
      <c r="M1605">
        <v>1101</v>
      </c>
      <c r="N1605">
        <v>128</v>
      </c>
      <c r="O1605">
        <v>66</v>
      </c>
      <c r="P1605">
        <v>22</v>
      </c>
    </row>
    <row r="1606" spans="1:16" x14ac:dyDescent="0.2">
      <c r="A1606" t="s">
        <v>340</v>
      </c>
      <c r="B1606" t="s">
        <v>346</v>
      </c>
      <c r="C1606" t="s">
        <v>117</v>
      </c>
      <c r="D1606" t="s">
        <v>384</v>
      </c>
      <c r="E1606">
        <v>2717</v>
      </c>
      <c r="F1606">
        <v>721</v>
      </c>
      <c r="G1606">
        <v>97.24</v>
      </c>
      <c r="H1606">
        <v>267</v>
      </c>
      <c r="I1606">
        <v>7063</v>
      </c>
      <c r="J1606">
        <v>107.31</v>
      </c>
      <c r="K1606">
        <v>114.91</v>
      </c>
      <c r="L1606">
        <v>146</v>
      </c>
      <c r="M1606">
        <v>2341</v>
      </c>
      <c r="N1606">
        <v>155</v>
      </c>
      <c r="O1606">
        <v>62</v>
      </c>
      <c r="P1606">
        <v>13</v>
      </c>
    </row>
    <row r="1607" spans="1:16" x14ac:dyDescent="0.2">
      <c r="A1607" t="s">
        <v>340</v>
      </c>
      <c r="B1607" t="s">
        <v>346</v>
      </c>
      <c r="C1607" t="s">
        <v>119</v>
      </c>
      <c r="D1607" t="s">
        <v>384</v>
      </c>
      <c r="E1607">
        <v>22080</v>
      </c>
      <c r="F1607">
        <v>4445</v>
      </c>
      <c r="G1607">
        <v>86.6</v>
      </c>
      <c r="H1607">
        <v>1814</v>
      </c>
      <c r="I1607">
        <v>48976</v>
      </c>
      <c r="J1607">
        <v>101.3</v>
      </c>
      <c r="K1607">
        <v>118.05</v>
      </c>
      <c r="L1607">
        <v>2063</v>
      </c>
      <c r="M1607">
        <v>18270</v>
      </c>
      <c r="N1607">
        <v>1216</v>
      </c>
      <c r="O1607">
        <v>402</v>
      </c>
      <c r="P1607">
        <v>128</v>
      </c>
    </row>
    <row r="1608" spans="1:16" x14ac:dyDescent="0.2">
      <c r="A1608" t="s">
        <v>340</v>
      </c>
      <c r="B1608" t="s">
        <v>346</v>
      </c>
      <c r="C1608" t="s">
        <v>121</v>
      </c>
      <c r="D1608" t="s">
        <v>384</v>
      </c>
      <c r="E1608">
        <v>9101</v>
      </c>
      <c r="F1608">
        <v>2006</v>
      </c>
      <c r="G1608">
        <v>88.76</v>
      </c>
      <c r="H1608">
        <v>752</v>
      </c>
      <c r="I1608">
        <v>21778</v>
      </c>
      <c r="J1608">
        <v>104.7</v>
      </c>
      <c r="K1608">
        <v>111.47</v>
      </c>
      <c r="L1608">
        <v>552</v>
      </c>
      <c r="M1608">
        <v>7805</v>
      </c>
      <c r="N1608">
        <v>498</v>
      </c>
      <c r="O1608">
        <v>183</v>
      </c>
      <c r="P1608">
        <v>62</v>
      </c>
    </row>
    <row r="1609" spans="1:16" x14ac:dyDescent="0.2">
      <c r="A1609" t="s">
        <v>340</v>
      </c>
      <c r="B1609" t="s">
        <v>346</v>
      </c>
      <c r="C1609" t="s">
        <v>123</v>
      </c>
      <c r="D1609" t="s">
        <v>384</v>
      </c>
      <c r="E1609">
        <v>5379</v>
      </c>
      <c r="F1609">
        <v>1401</v>
      </c>
      <c r="G1609">
        <v>95.49</v>
      </c>
      <c r="H1609">
        <v>497</v>
      </c>
      <c r="I1609">
        <v>15453</v>
      </c>
      <c r="J1609">
        <v>111.34</v>
      </c>
      <c r="K1609">
        <v>119.02</v>
      </c>
      <c r="L1609">
        <v>406</v>
      </c>
      <c r="M1609">
        <v>4499</v>
      </c>
      <c r="N1609">
        <v>343</v>
      </c>
      <c r="O1609">
        <v>101</v>
      </c>
      <c r="P1609">
        <v>30</v>
      </c>
    </row>
    <row r="1610" spans="1:16" x14ac:dyDescent="0.2">
      <c r="A1610" t="s">
        <v>340</v>
      </c>
      <c r="B1610" t="s">
        <v>346</v>
      </c>
      <c r="C1610" t="s">
        <v>131</v>
      </c>
      <c r="D1610" t="s">
        <v>384</v>
      </c>
      <c r="E1610">
        <v>4501</v>
      </c>
      <c r="F1610">
        <v>1061</v>
      </c>
      <c r="G1610">
        <v>97.75</v>
      </c>
      <c r="H1610">
        <v>431</v>
      </c>
      <c r="I1610">
        <v>13271</v>
      </c>
      <c r="J1610">
        <v>108.49</v>
      </c>
      <c r="K1610">
        <v>114.64</v>
      </c>
      <c r="L1610">
        <v>284</v>
      </c>
      <c r="M1610">
        <v>3837</v>
      </c>
      <c r="N1610">
        <v>263</v>
      </c>
      <c r="O1610">
        <v>83</v>
      </c>
      <c r="P1610">
        <v>34</v>
      </c>
    </row>
    <row r="1611" spans="1:16" x14ac:dyDescent="0.2">
      <c r="A1611" t="s">
        <v>340</v>
      </c>
      <c r="B1611" t="s">
        <v>346</v>
      </c>
      <c r="C1611" t="s">
        <v>132</v>
      </c>
      <c r="D1611" t="s">
        <v>384</v>
      </c>
      <c r="E1611">
        <v>1319</v>
      </c>
      <c r="F1611">
        <v>232</v>
      </c>
      <c r="G1611">
        <v>96.66</v>
      </c>
      <c r="H1611">
        <v>125</v>
      </c>
      <c r="I1611">
        <v>3200</v>
      </c>
      <c r="J1611">
        <v>106.31</v>
      </c>
      <c r="K1611">
        <v>135.91999999999999</v>
      </c>
      <c r="L1611">
        <v>62</v>
      </c>
      <c r="M1611">
        <v>1129</v>
      </c>
      <c r="N1611">
        <v>84</v>
      </c>
      <c r="O1611">
        <v>31</v>
      </c>
      <c r="P1611">
        <v>13</v>
      </c>
    </row>
    <row r="1612" spans="1:16" x14ac:dyDescent="0.2">
      <c r="A1612" t="s">
        <v>340</v>
      </c>
      <c r="B1612" t="s">
        <v>346</v>
      </c>
      <c r="C1612" t="s">
        <v>134</v>
      </c>
      <c r="D1612" t="s">
        <v>384</v>
      </c>
      <c r="E1612">
        <v>9106</v>
      </c>
      <c r="F1612">
        <v>1832</v>
      </c>
      <c r="G1612">
        <v>87.81</v>
      </c>
      <c r="H1612">
        <v>820</v>
      </c>
      <c r="I1612">
        <v>23814</v>
      </c>
      <c r="J1612">
        <v>107.23</v>
      </c>
      <c r="K1612">
        <v>109.99</v>
      </c>
      <c r="L1612">
        <v>1233</v>
      </c>
      <c r="M1612">
        <v>7085</v>
      </c>
      <c r="N1612">
        <v>544</v>
      </c>
      <c r="O1612">
        <v>179</v>
      </c>
      <c r="P1612">
        <v>64</v>
      </c>
    </row>
    <row r="1613" spans="1:16" x14ac:dyDescent="0.2">
      <c r="A1613" t="s">
        <v>340</v>
      </c>
      <c r="B1613" t="s">
        <v>346</v>
      </c>
      <c r="C1613" t="s">
        <v>136</v>
      </c>
      <c r="D1613" t="s">
        <v>384</v>
      </c>
      <c r="E1613">
        <v>2254</v>
      </c>
      <c r="F1613">
        <v>626</v>
      </c>
      <c r="G1613">
        <v>110.42</v>
      </c>
      <c r="H1613">
        <v>187</v>
      </c>
      <c r="I1613">
        <v>6488</v>
      </c>
      <c r="J1613">
        <v>106.11</v>
      </c>
      <c r="K1613">
        <v>124.43</v>
      </c>
      <c r="L1613">
        <v>119</v>
      </c>
      <c r="M1613">
        <v>1958</v>
      </c>
      <c r="N1613">
        <v>124</v>
      </c>
      <c r="O1613">
        <v>41</v>
      </c>
      <c r="P1613">
        <v>12</v>
      </c>
    </row>
    <row r="1614" spans="1:16" x14ac:dyDescent="0.2">
      <c r="A1614" t="s">
        <v>340</v>
      </c>
      <c r="B1614" t="s">
        <v>346</v>
      </c>
      <c r="C1614" t="s">
        <v>137</v>
      </c>
      <c r="D1614" t="s">
        <v>384</v>
      </c>
      <c r="E1614">
        <v>6348</v>
      </c>
      <c r="F1614">
        <v>777</v>
      </c>
      <c r="G1614">
        <v>73.11</v>
      </c>
      <c r="H1614">
        <v>513</v>
      </c>
      <c r="I1614">
        <v>10346</v>
      </c>
      <c r="J1614">
        <v>94.22</v>
      </c>
      <c r="K1614">
        <v>103.89</v>
      </c>
      <c r="L1614">
        <v>385</v>
      </c>
      <c r="M1614">
        <v>5517</v>
      </c>
      <c r="N1614">
        <v>322</v>
      </c>
      <c r="O1614">
        <v>89</v>
      </c>
      <c r="P1614">
        <v>35</v>
      </c>
    </row>
    <row r="1615" spans="1:16" x14ac:dyDescent="0.2">
      <c r="A1615" t="s">
        <v>340</v>
      </c>
      <c r="B1615" t="s">
        <v>346</v>
      </c>
      <c r="C1615" t="s">
        <v>144</v>
      </c>
      <c r="D1615" t="s">
        <v>384</v>
      </c>
      <c r="E1615">
        <v>19642</v>
      </c>
      <c r="F1615">
        <v>4018</v>
      </c>
      <c r="G1615">
        <v>84.51</v>
      </c>
      <c r="H1615">
        <v>1826</v>
      </c>
      <c r="I1615">
        <v>48392</v>
      </c>
      <c r="J1615">
        <v>93.07</v>
      </c>
      <c r="K1615">
        <v>108.94</v>
      </c>
      <c r="L1615">
        <v>1444</v>
      </c>
      <c r="M1615">
        <v>16509</v>
      </c>
      <c r="N1615">
        <v>1150</v>
      </c>
      <c r="O1615">
        <v>423</v>
      </c>
      <c r="P1615">
        <v>116</v>
      </c>
    </row>
    <row r="1616" spans="1:16" x14ac:dyDescent="0.2">
      <c r="A1616" t="s">
        <v>340</v>
      </c>
      <c r="B1616" t="s">
        <v>346</v>
      </c>
      <c r="C1616" t="s">
        <v>146</v>
      </c>
      <c r="D1616" t="s">
        <v>384</v>
      </c>
      <c r="E1616">
        <v>8878</v>
      </c>
      <c r="F1616">
        <v>1753</v>
      </c>
      <c r="G1616">
        <v>81.239999999999995</v>
      </c>
      <c r="H1616">
        <v>733</v>
      </c>
      <c r="I1616">
        <v>21432</v>
      </c>
      <c r="J1616">
        <v>107.51</v>
      </c>
      <c r="K1616">
        <v>109.16</v>
      </c>
      <c r="L1616">
        <v>798</v>
      </c>
      <c r="M1616">
        <v>7428</v>
      </c>
      <c r="N1616">
        <v>446</v>
      </c>
      <c r="O1616">
        <v>158</v>
      </c>
      <c r="P1616">
        <v>48</v>
      </c>
    </row>
    <row r="1617" spans="1:16" x14ac:dyDescent="0.2">
      <c r="A1617" t="s">
        <v>340</v>
      </c>
      <c r="B1617" t="s">
        <v>346</v>
      </c>
      <c r="C1617" t="s">
        <v>148</v>
      </c>
      <c r="D1617" t="s">
        <v>384</v>
      </c>
      <c r="E1617">
        <v>2825</v>
      </c>
      <c r="F1617">
        <v>1052</v>
      </c>
      <c r="G1617">
        <v>111.91</v>
      </c>
      <c r="H1617">
        <v>278</v>
      </c>
      <c r="I1617">
        <v>8246</v>
      </c>
      <c r="J1617">
        <v>145.79</v>
      </c>
      <c r="K1617">
        <v>133.22999999999999</v>
      </c>
      <c r="L1617">
        <v>158</v>
      </c>
      <c r="M1617">
        <v>2357</v>
      </c>
      <c r="N1617">
        <v>257</v>
      </c>
      <c r="O1617">
        <v>46</v>
      </c>
      <c r="P1617">
        <v>7</v>
      </c>
    </row>
    <row r="1618" spans="1:16" x14ac:dyDescent="0.2">
      <c r="A1618" t="s">
        <v>340</v>
      </c>
      <c r="B1618" t="s">
        <v>346</v>
      </c>
      <c r="C1618" t="s">
        <v>151</v>
      </c>
      <c r="D1618" t="s">
        <v>384</v>
      </c>
      <c r="E1618">
        <v>675</v>
      </c>
      <c r="F1618">
        <v>190</v>
      </c>
      <c r="G1618">
        <v>103.82</v>
      </c>
      <c r="H1618">
        <v>57</v>
      </c>
      <c r="I1618">
        <v>2632</v>
      </c>
      <c r="J1618">
        <v>101.02</v>
      </c>
      <c r="K1618">
        <v>117.59</v>
      </c>
      <c r="L1618">
        <v>38</v>
      </c>
      <c r="M1618">
        <v>590</v>
      </c>
      <c r="N1618">
        <v>37</v>
      </c>
      <c r="O1618">
        <v>6</v>
      </c>
      <c r="P1618">
        <v>4</v>
      </c>
    </row>
    <row r="1619" spans="1:16" x14ac:dyDescent="0.2">
      <c r="A1619" t="s">
        <v>340</v>
      </c>
      <c r="B1619" t="s">
        <v>346</v>
      </c>
      <c r="C1619" t="s">
        <v>159</v>
      </c>
      <c r="D1619" t="s">
        <v>384</v>
      </c>
      <c r="E1619">
        <v>325</v>
      </c>
      <c r="F1619">
        <v>130</v>
      </c>
      <c r="G1619">
        <v>128.52000000000001</v>
      </c>
      <c r="H1619">
        <v>33</v>
      </c>
      <c r="I1619">
        <v>1802</v>
      </c>
      <c r="J1619">
        <v>121.94</v>
      </c>
      <c r="K1619">
        <v>131.5</v>
      </c>
      <c r="L1619">
        <v>25</v>
      </c>
      <c r="M1619">
        <v>268</v>
      </c>
      <c r="N1619">
        <v>16</v>
      </c>
      <c r="O1619">
        <v>11</v>
      </c>
      <c r="P1619">
        <v>5</v>
      </c>
    </row>
    <row r="1620" spans="1:16" x14ac:dyDescent="0.2">
      <c r="A1620" t="s">
        <v>340</v>
      </c>
      <c r="B1620" t="s">
        <v>347</v>
      </c>
      <c r="C1620" t="s">
        <v>384</v>
      </c>
      <c r="D1620" t="s">
        <v>384</v>
      </c>
      <c r="E1620">
        <v>1109</v>
      </c>
      <c r="F1620">
        <v>195</v>
      </c>
      <c r="G1620">
        <v>94.26</v>
      </c>
      <c r="H1620">
        <v>174</v>
      </c>
      <c r="I1620">
        <v>4043</v>
      </c>
      <c r="J1620">
        <v>84.07</v>
      </c>
      <c r="K1620">
        <v>68.569999999999993</v>
      </c>
      <c r="L1620">
        <v>523</v>
      </c>
      <c r="M1620">
        <v>502</v>
      </c>
      <c r="N1620">
        <v>25</v>
      </c>
      <c r="O1620">
        <v>41</v>
      </c>
      <c r="P1620">
        <v>18</v>
      </c>
    </row>
    <row r="1621" spans="1:16" x14ac:dyDescent="0.2">
      <c r="A1621" t="s">
        <v>340</v>
      </c>
      <c r="B1621" t="s">
        <v>347</v>
      </c>
      <c r="C1621" t="s">
        <v>134</v>
      </c>
      <c r="D1621" t="s">
        <v>384</v>
      </c>
      <c r="E1621">
        <v>11184</v>
      </c>
      <c r="F1621">
        <v>1693</v>
      </c>
      <c r="G1621">
        <v>81.39</v>
      </c>
      <c r="H1621">
        <v>871</v>
      </c>
      <c r="I1621">
        <v>22450</v>
      </c>
      <c r="J1621">
        <v>131.19999999999999</v>
      </c>
      <c r="K1621">
        <v>115.79</v>
      </c>
      <c r="L1621">
        <v>7632</v>
      </c>
      <c r="M1621">
        <v>2993</v>
      </c>
      <c r="N1621">
        <v>208</v>
      </c>
      <c r="O1621">
        <v>256</v>
      </c>
      <c r="P1621">
        <v>91</v>
      </c>
    </row>
    <row r="1622" spans="1:16" x14ac:dyDescent="0.2">
      <c r="A1622" t="s">
        <v>340</v>
      </c>
      <c r="B1622" t="s">
        <v>349</v>
      </c>
      <c r="C1622" t="s">
        <v>384</v>
      </c>
      <c r="D1622" t="s">
        <v>384</v>
      </c>
      <c r="E1622">
        <v>76</v>
      </c>
      <c r="F1622">
        <v>2</v>
      </c>
      <c r="G1622">
        <v>37.47</v>
      </c>
      <c r="H1622">
        <v>2</v>
      </c>
      <c r="I1622">
        <v>60</v>
      </c>
      <c r="J1622">
        <v>321</v>
      </c>
      <c r="K1622">
        <v>323.17</v>
      </c>
      <c r="M1622">
        <v>68</v>
      </c>
      <c r="N1622">
        <v>8</v>
      </c>
    </row>
    <row r="1623" spans="1:16" x14ac:dyDescent="0.2">
      <c r="A1623" t="s">
        <v>340</v>
      </c>
      <c r="B1623" t="s">
        <v>349</v>
      </c>
      <c r="C1623" t="s">
        <v>152</v>
      </c>
      <c r="D1623" t="s">
        <v>384</v>
      </c>
      <c r="E1623">
        <v>8</v>
      </c>
      <c r="G1623">
        <v>11.88</v>
      </c>
      <c r="I1623">
        <v>13</v>
      </c>
      <c r="K1623">
        <v>126.38</v>
      </c>
      <c r="M1623">
        <v>7</v>
      </c>
      <c r="N1623">
        <v>1</v>
      </c>
    </row>
    <row r="1624" spans="1:16" x14ac:dyDescent="0.2">
      <c r="A1624" t="s">
        <v>340</v>
      </c>
      <c r="B1624" t="s">
        <v>346</v>
      </c>
      <c r="C1624" t="s">
        <v>109</v>
      </c>
      <c r="D1624" t="s">
        <v>384</v>
      </c>
      <c r="E1624">
        <v>1409</v>
      </c>
      <c r="F1624">
        <v>419</v>
      </c>
      <c r="G1624">
        <v>107.62</v>
      </c>
      <c r="H1624">
        <v>127</v>
      </c>
      <c r="I1624">
        <v>6865</v>
      </c>
      <c r="J1624">
        <v>114.02</v>
      </c>
      <c r="K1624">
        <v>117.75</v>
      </c>
      <c r="L1624">
        <v>100</v>
      </c>
      <c r="M1624">
        <v>1192</v>
      </c>
      <c r="N1624">
        <v>91</v>
      </c>
      <c r="O1624">
        <v>21</v>
      </c>
      <c r="P1624">
        <v>5</v>
      </c>
    </row>
    <row r="1625" spans="1:16" x14ac:dyDescent="0.2">
      <c r="A1625" t="s">
        <v>340</v>
      </c>
      <c r="B1625" t="s">
        <v>346</v>
      </c>
      <c r="C1625" t="s">
        <v>111</v>
      </c>
      <c r="D1625" t="s">
        <v>384</v>
      </c>
      <c r="E1625">
        <v>2808</v>
      </c>
      <c r="F1625">
        <v>936</v>
      </c>
      <c r="G1625">
        <v>113.43</v>
      </c>
      <c r="H1625">
        <v>245</v>
      </c>
      <c r="I1625">
        <v>9973</v>
      </c>
      <c r="J1625">
        <v>121.64</v>
      </c>
      <c r="K1625">
        <v>127.06</v>
      </c>
      <c r="L1625">
        <v>184</v>
      </c>
      <c r="M1625">
        <v>2372</v>
      </c>
      <c r="N1625">
        <v>187</v>
      </c>
      <c r="O1625">
        <v>49</v>
      </c>
      <c r="P1625">
        <v>16</v>
      </c>
    </row>
    <row r="1626" spans="1:16" x14ac:dyDescent="0.2">
      <c r="A1626" t="s">
        <v>340</v>
      </c>
      <c r="B1626" t="s">
        <v>346</v>
      </c>
      <c r="C1626" t="s">
        <v>116</v>
      </c>
      <c r="D1626" t="s">
        <v>384</v>
      </c>
      <c r="E1626">
        <v>4517</v>
      </c>
      <c r="F1626">
        <v>1147</v>
      </c>
      <c r="G1626">
        <v>97.69</v>
      </c>
      <c r="H1626">
        <v>375</v>
      </c>
      <c r="I1626">
        <v>11388</v>
      </c>
      <c r="J1626">
        <v>98.95</v>
      </c>
      <c r="K1626">
        <v>122.3</v>
      </c>
      <c r="L1626">
        <v>271</v>
      </c>
      <c r="M1626">
        <v>3844</v>
      </c>
      <c r="N1626">
        <v>281</v>
      </c>
      <c r="O1626">
        <v>94</v>
      </c>
      <c r="P1626">
        <v>27</v>
      </c>
    </row>
    <row r="1627" spans="1:16" x14ac:dyDescent="0.2">
      <c r="A1627" t="s">
        <v>340</v>
      </c>
      <c r="B1627" t="s">
        <v>346</v>
      </c>
      <c r="C1627" t="s">
        <v>118</v>
      </c>
      <c r="D1627" t="s">
        <v>384</v>
      </c>
      <c r="E1627">
        <v>16797</v>
      </c>
      <c r="F1627">
        <v>3841</v>
      </c>
      <c r="G1627">
        <v>89.52</v>
      </c>
      <c r="H1627">
        <v>1408</v>
      </c>
      <c r="I1627">
        <v>38922</v>
      </c>
      <c r="J1627">
        <v>103.77</v>
      </c>
      <c r="K1627">
        <v>113.65</v>
      </c>
      <c r="L1627">
        <v>1372</v>
      </c>
      <c r="M1627">
        <v>14002</v>
      </c>
      <c r="N1627">
        <v>1005</v>
      </c>
      <c r="O1627">
        <v>336</v>
      </c>
      <c r="P1627">
        <v>82</v>
      </c>
    </row>
    <row r="1628" spans="1:16" x14ac:dyDescent="0.2">
      <c r="A1628" t="s">
        <v>340</v>
      </c>
      <c r="B1628" t="s">
        <v>346</v>
      </c>
      <c r="C1628" t="s">
        <v>120</v>
      </c>
      <c r="D1628" t="s">
        <v>384</v>
      </c>
      <c r="E1628">
        <v>14934</v>
      </c>
      <c r="F1628">
        <v>3569</v>
      </c>
      <c r="G1628">
        <v>93.3</v>
      </c>
      <c r="H1628">
        <v>1352</v>
      </c>
      <c r="I1628">
        <v>41606</v>
      </c>
      <c r="J1628">
        <v>102.16</v>
      </c>
      <c r="K1628">
        <v>113.88</v>
      </c>
      <c r="L1628">
        <v>1195</v>
      </c>
      <c r="M1628">
        <v>12408</v>
      </c>
      <c r="N1628">
        <v>905</v>
      </c>
      <c r="O1628">
        <v>315</v>
      </c>
      <c r="P1628">
        <v>111</v>
      </c>
    </row>
    <row r="1629" spans="1:16" x14ac:dyDescent="0.2">
      <c r="A1629" t="s">
        <v>340</v>
      </c>
      <c r="B1629" t="s">
        <v>346</v>
      </c>
      <c r="C1629" t="s">
        <v>80</v>
      </c>
      <c r="D1629" t="s">
        <v>384</v>
      </c>
      <c r="E1629">
        <v>8701</v>
      </c>
      <c r="F1629">
        <v>1815</v>
      </c>
      <c r="G1629">
        <v>87.5</v>
      </c>
      <c r="H1629">
        <v>757</v>
      </c>
      <c r="I1629">
        <v>21950</v>
      </c>
      <c r="J1629">
        <v>101.73</v>
      </c>
      <c r="K1629">
        <v>109.58</v>
      </c>
      <c r="L1629">
        <v>544</v>
      </c>
      <c r="M1629">
        <v>7458</v>
      </c>
      <c r="N1629">
        <v>497</v>
      </c>
      <c r="O1629">
        <v>162</v>
      </c>
      <c r="P1629">
        <v>40</v>
      </c>
    </row>
    <row r="1630" spans="1:16" x14ac:dyDescent="0.2">
      <c r="A1630" t="s">
        <v>340</v>
      </c>
      <c r="B1630" t="s">
        <v>346</v>
      </c>
      <c r="C1630" t="s">
        <v>122</v>
      </c>
      <c r="D1630" t="s">
        <v>384</v>
      </c>
      <c r="E1630">
        <v>3460</v>
      </c>
      <c r="F1630">
        <v>969</v>
      </c>
      <c r="G1630">
        <v>104.6</v>
      </c>
      <c r="H1630">
        <v>312</v>
      </c>
      <c r="I1630">
        <v>11769</v>
      </c>
      <c r="J1630">
        <v>106.01</v>
      </c>
      <c r="K1630">
        <v>116.05</v>
      </c>
      <c r="L1630">
        <v>211</v>
      </c>
      <c r="M1630">
        <v>2926</v>
      </c>
      <c r="N1630">
        <v>212</v>
      </c>
      <c r="O1630">
        <v>84</v>
      </c>
      <c r="P1630">
        <v>27</v>
      </c>
    </row>
    <row r="1631" spans="1:16" x14ac:dyDescent="0.2">
      <c r="A1631" t="s">
        <v>340</v>
      </c>
      <c r="B1631" t="s">
        <v>346</v>
      </c>
      <c r="C1631" t="s">
        <v>125</v>
      </c>
      <c r="D1631" t="s">
        <v>384</v>
      </c>
      <c r="E1631">
        <v>11765</v>
      </c>
      <c r="F1631">
        <v>2259</v>
      </c>
      <c r="G1631">
        <v>86.78</v>
      </c>
      <c r="H1631">
        <v>1043</v>
      </c>
      <c r="I1631">
        <v>28821</v>
      </c>
      <c r="J1631">
        <v>108.34</v>
      </c>
      <c r="K1631">
        <v>111.03</v>
      </c>
      <c r="L1631">
        <v>750</v>
      </c>
      <c r="M1631">
        <v>10172</v>
      </c>
      <c r="N1631">
        <v>568</v>
      </c>
      <c r="O1631">
        <v>207</v>
      </c>
      <c r="P1631">
        <v>68</v>
      </c>
    </row>
    <row r="1632" spans="1:16" x14ac:dyDescent="0.2">
      <c r="A1632" t="s">
        <v>340</v>
      </c>
      <c r="B1632" t="s">
        <v>346</v>
      </c>
      <c r="C1632" t="s">
        <v>127</v>
      </c>
      <c r="D1632" t="s">
        <v>384</v>
      </c>
      <c r="E1632">
        <v>3483</v>
      </c>
      <c r="F1632">
        <v>1032</v>
      </c>
      <c r="G1632">
        <v>100.52</v>
      </c>
      <c r="H1632">
        <v>313</v>
      </c>
      <c r="I1632">
        <v>10938</v>
      </c>
      <c r="J1632">
        <v>107.05</v>
      </c>
      <c r="K1632">
        <v>113.67</v>
      </c>
      <c r="L1632">
        <v>219</v>
      </c>
      <c r="M1632">
        <v>2954</v>
      </c>
      <c r="N1632">
        <v>213</v>
      </c>
      <c r="O1632">
        <v>71</v>
      </c>
      <c r="P1632">
        <v>26</v>
      </c>
    </row>
    <row r="1633" spans="1:16" x14ac:dyDescent="0.2">
      <c r="A1633" t="s">
        <v>340</v>
      </c>
      <c r="B1633" t="s">
        <v>346</v>
      </c>
      <c r="C1633" t="s">
        <v>128</v>
      </c>
      <c r="D1633" t="s">
        <v>384</v>
      </c>
      <c r="E1633">
        <v>4671</v>
      </c>
      <c r="F1633">
        <v>1229</v>
      </c>
      <c r="G1633">
        <v>102.28</v>
      </c>
      <c r="H1633">
        <v>415</v>
      </c>
      <c r="I1633">
        <v>15039</v>
      </c>
      <c r="J1633">
        <v>125.01</v>
      </c>
      <c r="K1633">
        <v>123.68</v>
      </c>
      <c r="L1633">
        <v>310</v>
      </c>
      <c r="M1633">
        <v>3933</v>
      </c>
      <c r="N1633">
        <v>295</v>
      </c>
      <c r="O1633">
        <v>101</v>
      </c>
      <c r="P1633">
        <v>32</v>
      </c>
    </row>
    <row r="1634" spans="1:16" x14ac:dyDescent="0.2">
      <c r="A1634" t="s">
        <v>340</v>
      </c>
      <c r="B1634" t="s">
        <v>346</v>
      </c>
      <c r="C1634" t="s">
        <v>129</v>
      </c>
      <c r="D1634" t="s">
        <v>384</v>
      </c>
      <c r="E1634">
        <v>6502</v>
      </c>
      <c r="F1634">
        <v>1399</v>
      </c>
      <c r="G1634">
        <v>88.5</v>
      </c>
      <c r="H1634">
        <v>528</v>
      </c>
      <c r="I1634">
        <v>17917</v>
      </c>
      <c r="J1634">
        <v>110.85</v>
      </c>
      <c r="K1634">
        <v>113.3</v>
      </c>
      <c r="L1634">
        <v>431</v>
      </c>
      <c r="M1634">
        <v>5588</v>
      </c>
      <c r="N1634">
        <v>320</v>
      </c>
      <c r="O1634">
        <v>124</v>
      </c>
      <c r="P1634">
        <v>39</v>
      </c>
    </row>
    <row r="1635" spans="1:16" x14ac:dyDescent="0.2">
      <c r="A1635" t="s">
        <v>340</v>
      </c>
      <c r="B1635" t="s">
        <v>346</v>
      </c>
      <c r="C1635" t="s">
        <v>130</v>
      </c>
      <c r="D1635" t="s">
        <v>384</v>
      </c>
      <c r="E1635">
        <v>10222</v>
      </c>
      <c r="F1635">
        <v>2126</v>
      </c>
      <c r="G1635">
        <v>86.8</v>
      </c>
      <c r="H1635">
        <v>907</v>
      </c>
      <c r="I1635">
        <v>23848</v>
      </c>
      <c r="J1635">
        <v>104.54</v>
      </c>
      <c r="K1635">
        <v>103.72</v>
      </c>
      <c r="L1635">
        <v>1104</v>
      </c>
      <c r="M1635">
        <v>8361</v>
      </c>
      <c r="N1635">
        <v>527</v>
      </c>
      <c r="O1635">
        <v>172</v>
      </c>
      <c r="P1635">
        <v>58</v>
      </c>
    </row>
    <row r="1636" spans="1:16" x14ac:dyDescent="0.2">
      <c r="A1636" t="s">
        <v>340</v>
      </c>
      <c r="B1636" t="s">
        <v>346</v>
      </c>
      <c r="C1636" t="s">
        <v>133</v>
      </c>
      <c r="D1636" t="s">
        <v>384</v>
      </c>
      <c r="E1636">
        <v>3275</v>
      </c>
      <c r="F1636">
        <v>637</v>
      </c>
      <c r="G1636">
        <v>83.52</v>
      </c>
      <c r="H1636">
        <v>285</v>
      </c>
      <c r="I1636">
        <v>8056</v>
      </c>
      <c r="J1636">
        <v>102.9</v>
      </c>
      <c r="K1636">
        <v>104.29</v>
      </c>
      <c r="L1636">
        <v>196</v>
      </c>
      <c r="M1636">
        <v>2789</v>
      </c>
      <c r="N1636">
        <v>199</v>
      </c>
      <c r="O1636">
        <v>71</v>
      </c>
      <c r="P1636">
        <v>20</v>
      </c>
    </row>
    <row r="1637" spans="1:16" x14ac:dyDescent="0.2">
      <c r="A1637" t="s">
        <v>340</v>
      </c>
      <c r="B1637" t="s">
        <v>346</v>
      </c>
      <c r="C1637" t="s">
        <v>138</v>
      </c>
      <c r="D1637" t="s">
        <v>384</v>
      </c>
      <c r="E1637">
        <v>6378</v>
      </c>
      <c r="F1637">
        <v>1868</v>
      </c>
      <c r="G1637">
        <v>110.81</v>
      </c>
      <c r="H1637">
        <v>506</v>
      </c>
      <c r="I1637">
        <v>22142</v>
      </c>
      <c r="J1637">
        <v>127.64</v>
      </c>
      <c r="K1637">
        <v>121.68</v>
      </c>
      <c r="L1637">
        <v>387</v>
      </c>
      <c r="M1637">
        <v>5458</v>
      </c>
      <c r="N1637">
        <v>374</v>
      </c>
      <c r="O1637">
        <v>123</v>
      </c>
      <c r="P1637">
        <v>36</v>
      </c>
    </row>
    <row r="1638" spans="1:16" x14ac:dyDescent="0.2">
      <c r="A1638" t="s">
        <v>340</v>
      </c>
      <c r="B1638" t="s">
        <v>346</v>
      </c>
      <c r="C1638" t="s">
        <v>139</v>
      </c>
      <c r="D1638" t="s">
        <v>384</v>
      </c>
      <c r="E1638">
        <v>5374</v>
      </c>
      <c r="F1638">
        <v>1847</v>
      </c>
      <c r="G1638">
        <v>114.84</v>
      </c>
      <c r="H1638">
        <v>456</v>
      </c>
      <c r="I1638">
        <v>17621</v>
      </c>
      <c r="J1638">
        <v>126.52</v>
      </c>
      <c r="K1638">
        <v>130.27000000000001</v>
      </c>
      <c r="L1638">
        <v>340</v>
      </c>
      <c r="M1638">
        <v>4540</v>
      </c>
      <c r="N1638">
        <v>358</v>
      </c>
      <c r="O1638">
        <v>98</v>
      </c>
      <c r="P1638">
        <v>38</v>
      </c>
    </row>
    <row r="1639" spans="1:16" x14ac:dyDescent="0.2">
      <c r="A1639" t="s">
        <v>340</v>
      </c>
      <c r="B1639" t="s">
        <v>346</v>
      </c>
      <c r="C1639" t="s">
        <v>141</v>
      </c>
      <c r="D1639" t="s">
        <v>384</v>
      </c>
      <c r="E1639">
        <v>11974</v>
      </c>
      <c r="F1639">
        <v>2182</v>
      </c>
      <c r="G1639">
        <v>85.96</v>
      </c>
      <c r="H1639">
        <v>1513</v>
      </c>
      <c r="I1639">
        <v>39399</v>
      </c>
      <c r="J1639">
        <v>76.05</v>
      </c>
      <c r="K1639">
        <v>86.87</v>
      </c>
      <c r="L1639">
        <v>991</v>
      </c>
      <c r="M1639">
        <v>9452</v>
      </c>
      <c r="N1639">
        <v>1136</v>
      </c>
      <c r="O1639">
        <v>290</v>
      </c>
      <c r="P1639">
        <v>105</v>
      </c>
    </row>
    <row r="1640" spans="1:16" x14ac:dyDescent="0.2">
      <c r="A1640" t="s">
        <v>340</v>
      </c>
      <c r="B1640" t="s">
        <v>346</v>
      </c>
      <c r="C1640" t="s">
        <v>142</v>
      </c>
      <c r="D1640" t="s">
        <v>384</v>
      </c>
      <c r="E1640">
        <v>1569</v>
      </c>
      <c r="F1640">
        <v>307</v>
      </c>
      <c r="G1640">
        <v>91.94</v>
      </c>
      <c r="H1640">
        <v>141</v>
      </c>
      <c r="I1640">
        <v>4132</v>
      </c>
      <c r="J1640">
        <v>110.82</v>
      </c>
      <c r="K1640">
        <v>120.57</v>
      </c>
      <c r="L1640">
        <v>97</v>
      </c>
      <c r="M1640">
        <v>1363</v>
      </c>
      <c r="N1640">
        <v>61</v>
      </c>
      <c r="O1640">
        <v>37</v>
      </c>
      <c r="P1640">
        <v>11</v>
      </c>
    </row>
    <row r="1641" spans="1:16" x14ac:dyDescent="0.2">
      <c r="A1641" t="s">
        <v>340</v>
      </c>
      <c r="B1641" t="s">
        <v>346</v>
      </c>
      <c r="C1641" t="s">
        <v>150</v>
      </c>
      <c r="D1641" t="s">
        <v>384</v>
      </c>
      <c r="E1641">
        <v>15880</v>
      </c>
      <c r="F1641">
        <v>3315</v>
      </c>
      <c r="G1641">
        <v>87.53</v>
      </c>
      <c r="H1641">
        <v>1361</v>
      </c>
      <c r="I1641">
        <v>40891</v>
      </c>
      <c r="J1641">
        <v>103.09</v>
      </c>
      <c r="K1641">
        <v>111.73</v>
      </c>
      <c r="L1641">
        <v>1259</v>
      </c>
      <c r="M1641">
        <v>13272</v>
      </c>
      <c r="N1641">
        <v>940</v>
      </c>
      <c r="O1641">
        <v>305</v>
      </c>
      <c r="P1641">
        <v>104</v>
      </c>
    </row>
    <row r="1642" spans="1:16" x14ac:dyDescent="0.2">
      <c r="A1642" t="s">
        <v>340</v>
      </c>
      <c r="B1642" t="s">
        <v>346</v>
      </c>
      <c r="C1642" t="s">
        <v>152</v>
      </c>
      <c r="D1642" t="s">
        <v>384</v>
      </c>
      <c r="E1642">
        <v>14266</v>
      </c>
      <c r="F1642">
        <v>2637</v>
      </c>
      <c r="G1642">
        <v>83.36</v>
      </c>
      <c r="H1642">
        <v>1191</v>
      </c>
      <c r="I1642">
        <v>33634</v>
      </c>
      <c r="J1642">
        <v>94.76</v>
      </c>
      <c r="K1642">
        <v>108.33</v>
      </c>
      <c r="L1642">
        <v>1114</v>
      </c>
      <c r="M1642">
        <v>12005</v>
      </c>
      <c r="N1642">
        <v>787</v>
      </c>
      <c r="O1642">
        <v>274</v>
      </c>
      <c r="P1642">
        <v>86</v>
      </c>
    </row>
    <row r="1643" spans="1:16" x14ac:dyDescent="0.2">
      <c r="A1643" t="s">
        <v>340</v>
      </c>
      <c r="B1643" t="s">
        <v>346</v>
      </c>
      <c r="C1643" t="s">
        <v>153</v>
      </c>
      <c r="D1643" t="s">
        <v>384</v>
      </c>
      <c r="E1643">
        <v>1372</v>
      </c>
      <c r="F1643">
        <v>298</v>
      </c>
      <c r="G1643">
        <v>93.88</v>
      </c>
      <c r="H1643">
        <v>133</v>
      </c>
      <c r="I1643">
        <v>3864</v>
      </c>
      <c r="J1643">
        <v>94.04</v>
      </c>
      <c r="K1643">
        <v>111.09</v>
      </c>
      <c r="L1643">
        <v>77</v>
      </c>
      <c r="M1643">
        <v>1200</v>
      </c>
      <c r="N1643">
        <v>63</v>
      </c>
      <c r="O1643">
        <v>28</v>
      </c>
      <c r="P1643">
        <v>4</v>
      </c>
    </row>
    <row r="1644" spans="1:16" x14ac:dyDescent="0.2">
      <c r="A1644" t="s">
        <v>340</v>
      </c>
      <c r="B1644" t="s">
        <v>346</v>
      </c>
      <c r="C1644" t="s">
        <v>155</v>
      </c>
      <c r="D1644" t="s">
        <v>384</v>
      </c>
      <c r="E1644">
        <v>1161</v>
      </c>
      <c r="F1644">
        <v>266</v>
      </c>
      <c r="G1644">
        <v>100.02</v>
      </c>
      <c r="H1644">
        <v>78</v>
      </c>
      <c r="I1644">
        <v>3244</v>
      </c>
      <c r="J1644">
        <v>100.36</v>
      </c>
      <c r="K1644">
        <v>116.85</v>
      </c>
      <c r="L1644">
        <v>75</v>
      </c>
      <c r="M1644">
        <v>993</v>
      </c>
      <c r="N1644">
        <v>60</v>
      </c>
      <c r="O1644">
        <v>24</v>
      </c>
      <c r="P1644">
        <v>9</v>
      </c>
    </row>
    <row r="1645" spans="1:16" x14ac:dyDescent="0.2">
      <c r="A1645" t="s">
        <v>340</v>
      </c>
      <c r="B1645" t="s">
        <v>346</v>
      </c>
      <c r="C1645" t="s">
        <v>157</v>
      </c>
      <c r="D1645" t="s">
        <v>384</v>
      </c>
      <c r="E1645">
        <v>1733</v>
      </c>
      <c r="F1645">
        <v>424</v>
      </c>
      <c r="G1645">
        <v>97.21</v>
      </c>
      <c r="H1645">
        <v>166</v>
      </c>
      <c r="I1645">
        <v>6070</v>
      </c>
      <c r="J1645">
        <v>106.93</v>
      </c>
      <c r="K1645">
        <v>115.29</v>
      </c>
      <c r="L1645">
        <v>111</v>
      </c>
      <c r="M1645">
        <v>1466</v>
      </c>
      <c r="N1645">
        <v>102</v>
      </c>
      <c r="O1645">
        <v>45</v>
      </c>
      <c r="P1645">
        <v>9</v>
      </c>
    </row>
    <row r="1646" spans="1:16" x14ac:dyDescent="0.2">
      <c r="A1646" t="s">
        <v>340</v>
      </c>
      <c r="B1646" t="s">
        <v>346</v>
      </c>
      <c r="C1646" t="s">
        <v>160</v>
      </c>
      <c r="D1646" t="s">
        <v>384</v>
      </c>
      <c r="E1646">
        <v>902</v>
      </c>
      <c r="F1646">
        <v>259</v>
      </c>
      <c r="G1646">
        <v>97.87</v>
      </c>
      <c r="H1646">
        <v>84</v>
      </c>
      <c r="I1646">
        <v>2379</v>
      </c>
      <c r="J1646">
        <v>108.58</v>
      </c>
      <c r="K1646">
        <v>130.54</v>
      </c>
      <c r="L1646">
        <v>53</v>
      </c>
      <c r="M1646">
        <v>763</v>
      </c>
      <c r="N1646">
        <v>65</v>
      </c>
      <c r="O1646">
        <v>17</v>
      </c>
      <c r="P1646">
        <v>4</v>
      </c>
    </row>
    <row r="1647" spans="1:16" x14ac:dyDescent="0.2">
      <c r="A1647" t="s">
        <v>340</v>
      </c>
      <c r="B1647" t="s">
        <v>347</v>
      </c>
      <c r="C1647" t="s">
        <v>650</v>
      </c>
      <c r="D1647" t="s">
        <v>384</v>
      </c>
      <c r="E1647">
        <v>28936</v>
      </c>
      <c r="F1647">
        <v>4072</v>
      </c>
      <c r="G1647">
        <v>79.78</v>
      </c>
      <c r="H1647">
        <v>2350</v>
      </c>
      <c r="I1647">
        <v>56613</v>
      </c>
      <c r="J1647">
        <v>126.89</v>
      </c>
      <c r="K1647">
        <v>105.08</v>
      </c>
      <c r="L1647">
        <v>20003</v>
      </c>
      <c r="M1647">
        <v>7373</v>
      </c>
      <c r="N1647">
        <v>535</v>
      </c>
      <c r="O1647">
        <v>732</v>
      </c>
      <c r="P1647">
        <v>288</v>
      </c>
    </row>
    <row r="1648" spans="1:16" x14ac:dyDescent="0.2">
      <c r="A1648" t="s">
        <v>340</v>
      </c>
      <c r="B1648" t="s">
        <v>348</v>
      </c>
      <c r="C1648" t="s">
        <v>650</v>
      </c>
      <c r="D1648" t="s">
        <v>384</v>
      </c>
      <c r="E1648">
        <v>553</v>
      </c>
      <c r="F1648">
        <v>104</v>
      </c>
      <c r="G1648">
        <v>84.04</v>
      </c>
      <c r="H1648">
        <v>50</v>
      </c>
      <c r="I1648">
        <v>1717</v>
      </c>
      <c r="J1648">
        <v>84.3</v>
      </c>
      <c r="K1648">
        <v>95.85</v>
      </c>
      <c r="L1648">
        <v>62</v>
      </c>
      <c r="M1648">
        <v>429</v>
      </c>
      <c r="N1648">
        <v>49</v>
      </c>
      <c r="O1648">
        <v>11</v>
      </c>
      <c r="P1648">
        <v>2</v>
      </c>
    </row>
    <row r="1649" spans="1:16" x14ac:dyDescent="0.2">
      <c r="A1649" t="s">
        <v>340</v>
      </c>
      <c r="B1649" t="s">
        <v>418</v>
      </c>
      <c r="C1649" t="s">
        <v>387</v>
      </c>
      <c r="D1649" t="s">
        <v>384</v>
      </c>
      <c r="E1649">
        <v>80812</v>
      </c>
      <c r="F1649">
        <v>15851</v>
      </c>
      <c r="G1649">
        <v>85.32</v>
      </c>
      <c r="H1649">
        <v>7067</v>
      </c>
      <c r="I1649">
        <v>202452</v>
      </c>
      <c r="J1649">
        <v>104.38</v>
      </c>
      <c r="K1649">
        <v>110.67</v>
      </c>
      <c r="L1649">
        <v>13423</v>
      </c>
      <c r="M1649">
        <v>60931</v>
      </c>
      <c r="N1649">
        <v>4217</v>
      </c>
      <c r="O1649">
        <v>1701</v>
      </c>
      <c r="P1649">
        <v>535</v>
      </c>
    </row>
    <row r="1650" spans="1:16" x14ac:dyDescent="0.2">
      <c r="A1650" t="s">
        <v>340</v>
      </c>
      <c r="B1650" t="s">
        <v>418</v>
      </c>
      <c r="C1650" t="s">
        <v>388</v>
      </c>
      <c r="D1650" t="s">
        <v>384</v>
      </c>
      <c r="E1650">
        <v>94610</v>
      </c>
      <c r="F1650">
        <v>19993</v>
      </c>
      <c r="G1650">
        <v>90.77</v>
      </c>
      <c r="H1650">
        <v>8430</v>
      </c>
      <c r="I1650">
        <v>255623</v>
      </c>
      <c r="J1650">
        <v>109.81</v>
      </c>
      <c r="K1650">
        <v>111.75</v>
      </c>
      <c r="L1650">
        <v>20654</v>
      </c>
      <c r="M1650">
        <v>66471</v>
      </c>
      <c r="N1650">
        <v>4899</v>
      </c>
      <c r="O1650">
        <v>1880</v>
      </c>
      <c r="P1650">
        <v>705</v>
      </c>
    </row>
    <row r="1651" spans="1:16" x14ac:dyDescent="0.2">
      <c r="A1651" t="s">
        <v>340</v>
      </c>
      <c r="B1651" t="s">
        <v>346</v>
      </c>
      <c r="C1651" t="s">
        <v>388</v>
      </c>
      <c r="D1651" t="s">
        <v>384</v>
      </c>
      <c r="E1651">
        <v>77728</v>
      </c>
      <c r="F1651">
        <v>17766</v>
      </c>
      <c r="G1651">
        <v>93.57</v>
      </c>
      <c r="H1651">
        <v>7093</v>
      </c>
      <c r="I1651">
        <v>224328</v>
      </c>
      <c r="J1651">
        <v>106.24</v>
      </c>
      <c r="K1651">
        <v>113.33</v>
      </c>
      <c r="L1651">
        <v>8752</v>
      </c>
      <c r="M1651">
        <v>62432</v>
      </c>
      <c r="N1651">
        <v>4585</v>
      </c>
      <c r="O1651">
        <v>1435</v>
      </c>
      <c r="P1651">
        <v>524</v>
      </c>
    </row>
    <row r="1652" spans="1:16" x14ac:dyDescent="0.2">
      <c r="A1652" t="s">
        <v>340</v>
      </c>
      <c r="B1652" t="s">
        <v>346</v>
      </c>
      <c r="C1652" t="s">
        <v>359</v>
      </c>
      <c r="D1652" t="s">
        <v>384</v>
      </c>
      <c r="E1652">
        <v>1436</v>
      </c>
      <c r="F1652">
        <v>318</v>
      </c>
      <c r="G1652">
        <v>87.5</v>
      </c>
      <c r="H1652">
        <v>330</v>
      </c>
      <c r="I1652">
        <v>11067</v>
      </c>
      <c r="J1652">
        <v>74.260000000000005</v>
      </c>
      <c r="K1652">
        <v>69.790000000000006</v>
      </c>
      <c r="L1652">
        <v>119</v>
      </c>
      <c r="M1652">
        <v>1101</v>
      </c>
      <c r="N1652">
        <v>128</v>
      </c>
      <c r="O1652">
        <v>66</v>
      </c>
      <c r="P1652">
        <v>22</v>
      </c>
    </row>
    <row r="1653" spans="1:16" x14ac:dyDescent="0.2">
      <c r="A1653" t="s">
        <v>340</v>
      </c>
      <c r="B1653" t="s">
        <v>346</v>
      </c>
      <c r="C1653" t="s">
        <v>387</v>
      </c>
      <c r="D1653" t="s">
        <v>384</v>
      </c>
      <c r="E1653">
        <v>69436</v>
      </c>
      <c r="F1653">
        <v>14119</v>
      </c>
      <c r="G1653">
        <v>85.92</v>
      </c>
      <c r="H1653">
        <v>6163</v>
      </c>
      <c r="I1653">
        <v>179050</v>
      </c>
      <c r="J1653">
        <v>100.78</v>
      </c>
      <c r="K1653">
        <v>110.2</v>
      </c>
      <c r="L1653">
        <v>5750</v>
      </c>
      <c r="M1653">
        <v>57803</v>
      </c>
      <c r="N1653">
        <v>4001</v>
      </c>
      <c r="O1653">
        <v>1438</v>
      </c>
      <c r="P1653">
        <v>443</v>
      </c>
    </row>
    <row r="1654" spans="1:16" x14ac:dyDescent="0.2">
      <c r="A1654" t="s">
        <v>340</v>
      </c>
      <c r="B1654" t="s">
        <v>418</v>
      </c>
      <c r="C1654" t="s">
        <v>359</v>
      </c>
      <c r="D1654" t="s">
        <v>384</v>
      </c>
      <c r="E1654">
        <v>1812</v>
      </c>
      <c r="F1654">
        <v>375</v>
      </c>
      <c r="G1654">
        <v>86.52</v>
      </c>
      <c r="H1654">
        <v>371</v>
      </c>
      <c r="I1654">
        <v>11413</v>
      </c>
      <c r="J1654">
        <v>79.510000000000005</v>
      </c>
      <c r="K1654">
        <v>70.900000000000006</v>
      </c>
      <c r="L1654">
        <v>356</v>
      </c>
      <c r="M1654">
        <v>1213</v>
      </c>
      <c r="N1654">
        <v>136</v>
      </c>
      <c r="O1654">
        <v>77</v>
      </c>
      <c r="P1654">
        <v>30</v>
      </c>
    </row>
    <row r="1655" spans="1:16" x14ac:dyDescent="0.2">
      <c r="A1655" t="s">
        <v>340</v>
      </c>
      <c r="B1655" t="s">
        <v>346</v>
      </c>
      <c r="C1655" t="s">
        <v>389</v>
      </c>
      <c r="D1655" t="s">
        <v>384</v>
      </c>
      <c r="E1655">
        <v>63026</v>
      </c>
      <c r="F1655">
        <v>13951</v>
      </c>
      <c r="G1655">
        <v>93.19</v>
      </c>
      <c r="H1655">
        <v>5781</v>
      </c>
      <c r="I1655">
        <v>176506</v>
      </c>
      <c r="J1655">
        <v>98.71</v>
      </c>
      <c r="K1655">
        <v>110.74</v>
      </c>
      <c r="L1655">
        <v>4329</v>
      </c>
      <c r="M1655">
        <v>53020</v>
      </c>
      <c r="N1655">
        <v>4036</v>
      </c>
      <c r="O1655">
        <v>1225</v>
      </c>
      <c r="P1655">
        <v>416</v>
      </c>
    </row>
    <row r="1656" spans="1:16" x14ac:dyDescent="0.2">
      <c r="A1656" t="s">
        <v>340</v>
      </c>
      <c r="B1656" t="s">
        <v>346</v>
      </c>
      <c r="C1656" t="s">
        <v>386</v>
      </c>
      <c r="D1656" t="s">
        <v>384</v>
      </c>
      <c r="E1656">
        <v>110241</v>
      </c>
      <c r="F1656">
        <v>25655</v>
      </c>
      <c r="G1656">
        <v>91.44</v>
      </c>
      <c r="H1656">
        <v>9538</v>
      </c>
      <c r="I1656">
        <v>276932</v>
      </c>
      <c r="J1656">
        <v>104.45</v>
      </c>
      <c r="K1656">
        <v>115.69</v>
      </c>
      <c r="L1656">
        <v>8581</v>
      </c>
      <c r="M1656">
        <v>92288</v>
      </c>
      <c r="N1656">
        <v>6545</v>
      </c>
      <c r="O1656">
        <v>2163</v>
      </c>
      <c r="P1656">
        <v>662</v>
      </c>
    </row>
    <row r="1657" spans="1:16" x14ac:dyDescent="0.2">
      <c r="A1657" t="s">
        <v>340</v>
      </c>
      <c r="B1657" t="s">
        <v>418</v>
      </c>
      <c r="C1657" t="s">
        <v>389</v>
      </c>
      <c r="D1657" t="s">
        <v>384</v>
      </c>
      <c r="E1657">
        <v>63342</v>
      </c>
      <c r="F1657">
        <v>14002</v>
      </c>
      <c r="G1657">
        <v>93.14</v>
      </c>
      <c r="H1657">
        <v>5823</v>
      </c>
      <c r="I1657">
        <v>177641</v>
      </c>
      <c r="J1657">
        <v>98.62</v>
      </c>
      <c r="K1657">
        <v>110.58</v>
      </c>
      <c r="L1657">
        <v>4402</v>
      </c>
      <c r="M1657">
        <v>53234</v>
      </c>
      <c r="N1657">
        <v>4053</v>
      </c>
      <c r="O1657">
        <v>1232</v>
      </c>
      <c r="P1657">
        <v>421</v>
      </c>
    </row>
    <row r="1658" spans="1:16" x14ac:dyDescent="0.2">
      <c r="A1658" t="s">
        <v>340</v>
      </c>
      <c r="B1658" t="s">
        <v>418</v>
      </c>
      <c r="C1658" t="s">
        <v>386</v>
      </c>
      <c r="D1658" t="s">
        <v>384</v>
      </c>
      <c r="E1658">
        <v>110871</v>
      </c>
      <c r="F1658">
        <v>25767</v>
      </c>
      <c r="G1658">
        <v>91.44</v>
      </c>
      <c r="H1658">
        <v>9616</v>
      </c>
      <c r="I1658">
        <v>279166</v>
      </c>
      <c r="J1658">
        <v>104.22</v>
      </c>
      <c r="K1658">
        <v>115.43</v>
      </c>
      <c r="L1658">
        <v>8761</v>
      </c>
      <c r="M1658">
        <v>92678</v>
      </c>
      <c r="N1658">
        <v>6584</v>
      </c>
      <c r="O1658">
        <v>2180</v>
      </c>
      <c r="P1658">
        <v>666</v>
      </c>
    </row>
    <row r="1659" spans="1:16" x14ac:dyDescent="0.2">
      <c r="A1659" t="s">
        <v>341</v>
      </c>
      <c r="B1659" t="s">
        <v>418</v>
      </c>
      <c r="C1659" t="s">
        <v>384</v>
      </c>
      <c r="D1659" t="s">
        <v>384</v>
      </c>
      <c r="E1659">
        <v>710</v>
      </c>
      <c r="F1659">
        <v>167</v>
      </c>
      <c r="G1659">
        <v>85.42</v>
      </c>
      <c r="L1659">
        <v>220</v>
      </c>
      <c r="M1659">
        <v>392</v>
      </c>
      <c r="N1659">
        <v>33</v>
      </c>
      <c r="O1659">
        <v>56</v>
      </c>
      <c r="P1659">
        <v>9</v>
      </c>
    </row>
    <row r="1660" spans="1:16" x14ac:dyDescent="0.2">
      <c r="A1660" t="s">
        <v>341</v>
      </c>
      <c r="B1660" t="s">
        <v>418</v>
      </c>
      <c r="C1660" t="s">
        <v>650</v>
      </c>
      <c r="D1660" t="s">
        <v>384</v>
      </c>
      <c r="E1660">
        <v>351447</v>
      </c>
      <c r="F1660">
        <v>75988</v>
      </c>
      <c r="G1660">
        <v>90.13</v>
      </c>
      <c r="H1660">
        <v>31307</v>
      </c>
      <c r="I1660">
        <v>926295</v>
      </c>
      <c r="J1660">
        <v>104.42</v>
      </c>
      <c r="K1660">
        <v>111.9</v>
      </c>
      <c r="L1660">
        <v>47596</v>
      </c>
      <c r="M1660">
        <v>274527</v>
      </c>
      <c r="N1660">
        <v>19889</v>
      </c>
      <c r="O1660">
        <v>7070</v>
      </c>
      <c r="P1660">
        <v>2357</v>
      </c>
    </row>
    <row r="1661" spans="1:16" x14ac:dyDescent="0.2">
      <c r="A1661" t="s">
        <v>341</v>
      </c>
      <c r="B1661" t="s">
        <v>418</v>
      </c>
      <c r="C1661" t="s">
        <v>854</v>
      </c>
      <c r="D1661" t="s">
        <v>384</v>
      </c>
      <c r="E1661">
        <v>64</v>
      </c>
      <c r="F1661">
        <v>33</v>
      </c>
      <c r="G1661">
        <v>163.55000000000001</v>
      </c>
      <c r="I1661">
        <v>6</v>
      </c>
      <c r="K1661">
        <v>248.67</v>
      </c>
      <c r="L1661">
        <v>14</v>
      </c>
      <c r="M1661">
        <v>16</v>
      </c>
      <c r="N1661">
        <v>28</v>
      </c>
      <c r="O1661">
        <v>6</v>
      </c>
    </row>
    <row r="1662" spans="1:16" x14ac:dyDescent="0.2">
      <c r="A1662" t="s">
        <v>341</v>
      </c>
      <c r="B1662" t="s">
        <v>418</v>
      </c>
      <c r="C1662" t="s">
        <v>889</v>
      </c>
      <c r="D1662" t="s">
        <v>384</v>
      </c>
      <c r="E1662">
        <v>1</v>
      </c>
      <c r="G1662">
        <v>60</v>
      </c>
      <c r="L1662">
        <v>1</v>
      </c>
    </row>
    <row r="1663" spans="1:16" x14ac:dyDescent="0.2">
      <c r="A1663" t="s">
        <v>341</v>
      </c>
      <c r="B1663" t="s">
        <v>418</v>
      </c>
      <c r="C1663" t="s">
        <v>109</v>
      </c>
      <c r="D1663" t="s">
        <v>384</v>
      </c>
      <c r="E1663">
        <v>830</v>
      </c>
      <c r="F1663">
        <v>169</v>
      </c>
      <c r="G1663">
        <v>95.25</v>
      </c>
      <c r="H1663">
        <v>188</v>
      </c>
      <c r="I1663">
        <v>8241</v>
      </c>
      <c r="J1663">
        <v>133.41</v>
      </c>
      <c r="K1663">
        <v>117.67</v>
      </c>
      <c r="L1663">
        <v>127</v>
      </c>
      <c r="M1663">
        <v>525</v>
      </c>
      <c r="N1663">
        <v>112</v>
      </c>
      <c r="O1663">
        <v>23</v>
      </c>
      <c r="P1663">
        <v>43</v>
      </c>
    </row>
    <row r="1664" spans="1:16" x14ac:dyDescent="0.2">
      <c r="A1664" t="s">
        <v>341</v>
      </c>
      <c r="B1664" t="s">
        <v>418</v>
      </c>
      <c r="C1664" t="s">
        <v>110</v>
      </c>
      <c r="D1664" t="s">
        <v>384</v>
      </c>
      <c r="E1664">
        <v>1631</v>
      </c>
      <c r="F1664">
        <v>354</v>
      </c>
      <c r="G1664">
        <v>82.59</v>
      </c>
      <c r="H1664">
        <v>724</v>
      </c>
      <c r="I1664">
        <v>19736</v>
      </c>
      <c r="J1664">
        <v>78.42</v>
      </c>
      <c r="K1664">
        <v>77.81</v>
      </c>
      <c r="L1664">
        <v>211</v>
      </c>
      <c r="M1664">
        <v>741</v>
      </c>
      <c r="N1664">
        <v>522</v>
      </c>
      <c r="O1664">
        <v>75</v>
      </c>
      <c r="P1664">
        <v>81</v>
      </c>
    </row>
    <row r="1665" spans="1:16" x14ac:dyDescent="0.2">
      <c r="A1665" t="s">
        <v>341</v>
      </c>
      <c r="B1665" t="s">
        <v>418</v>
      </c>
      <c r="C1665" t="s">
        <v>111</v>
      </c>
      <c r="D1665" t="s">
        <v>384</v>
      </c>
      <c r="E1665">
        <v>756</v>
      </c>
      <c r="F1665">
        <v>177</v>
      </c>
      <c r="G1665">
        <v>99.71</v>
      </c>
      <c r="H1665">
        <v>334</v>
      </c>
      <c r="I1665">
        <v>9650</v>
      </c>
      <c r="J1665">
        <v>156.01</v>
      </c>
      <c r="K1665">
        <v>114.96</v>
      </c>
      <c r="L1665">
        <v>116</v>
      </c>
      <c r="M1665">
        <v>417</v>
      </c>
      <c r="N1665">
        <v>150</v>
      </c>
      <c r="O1665">
        <v>68</v>
      </c>
      <c r="P1665">
        <v>5</v>
      </c>
    </row>
    <row r="1666" spans="1:16" x14ac:dyDescent="0.2">
      <c r="A1666" t="s">
        <v>341</v>
      </c>
      <c r="B1666" t="s">
        <v>418</v>
      </c>
      <c r="C1666" t="s">
        <v>112</v>
      </c>
      <c r="D1666" t="s">
        <v>384</v>
      </c>
      <c r="E1666">
        <v>1026</v>
      </c>
      <c r="F1666">
        <v>51</v>
      </c>
      <c r="G1666">
        <v>63.85</v>
      </c>
      <c r="H1666">
        <v>266</v>
      </c>
      <c r="I1666">
        <v>7219</v>
      </c>
      <c r="J1666">
        <v>79.760000000000005</v>
      </c>
      <c r="K1666">
        <v>99.04</v>
      </c>
      <c r="L1666">
        <v>219</v>
      </c>
      <c r="M1666">
        <v>641</v>
      </c>
      <c r="N1666">
        <v>152</v>
      </c>
      <c r="O1666">
        <v>11</v>
      </c>
      <c r="P1666">
        <v>3</v>
      </c>
    </row>
    <row r="1667" spans="1:16" x14ac:dyDescent="0.2">
      <c r="A1667" t="s">
        <v>341</v>
      </c>
      <c r="B1667" t="s">
        <v>418</v>
      </c>
      <c r="C1667" t="s">
        <v>113</v>
      </c>
      <c r="D1667" t="s">
        <v>384</v>
      </c>
      <c r="E1667">
        <v>821</v>
      </c>
      <c r="F1667">
        <v>31</v>
      </c>
      <c r="G1667">
        <v>71.48</v>
      </c>
      <c r="H1667">
        <v>208</v>
      </c>
      <c r="I1667">
        <v>7213</v>
      </c>
      <c r="J1667">
        <v>84.57</v>
      </c>
      <c r="K1667">
        <v>86.69</v>
      </c>
      <c r="L1667">
        <v>121</v>
      </c>
      <c r="M1667">
        <v>459</v>
      </c>
      <c r="N1667">
        <v>156</v>
      </c>
      <c r="O1667">
        <v>56</v>
      </c>
      <c r="P1667">
        <v>29</v>
      </c>
    </row>
    <row r="1668" spans="1:16" x14ac:dyDescent="0.2">
      <c r="A1668" t="s">
        <v>341</v>
      </c>
      <c r="B1668" t="s">
        <v>418</v>
      </c>
      <c r="C1668" t="s">
        <v>114</v>
      </c>
      <c r="D1668" t="s">
        <v>384</v>
      </c>
      <c r="E1668">
        <v>282</v>
      </c>
      <c r="F1668">
        <v>10</v>
      </c>
      <c r="G1668">
        <v>67.239999999999995</v>
      </c>
      <c r="H1668">
        <v>133</v>
      </c>
      <c r="I1668">
        <v>4093</v>
      </c>
      <c r="J1668">
        <v>90.98</v>
      </c>
      <c r="K1668">
        <v>88.13</v>
      </c>
      <c r="L1668">
        <v>10</v>
      </c>
      <c r="M1668">
        <v>212</v>
      </c>
      <c r="N1668">
        <v>33</v>
      </c>
      <c r="O1668">
        <v>5</v>
      </c>
      <c r="P1668">
        <v>22</v>
      </c>
    </row>
    <row r="1669" spans="1:16" x14ac:dyDescent="0.2">
      <c r="A1669" t="s">
        <v>341</v>
      </c>
      <c r="B1669" t="s">
        <v>418</v>
      </c>
      <c r="C1669" t="s">
        <v>86</v>
      </c>
      <c r="D1669" t="s">
        <v>384</v>
      </c>
      <c r="E1669">
        <v>4409</v>
      </c>
      <c r="F1669">
        <v>1534</v>
      </c>
      <c r="G1669">
        <v>118.59</v>
      </c>
      <c r="H1669">
        <v>1806</v>
      </c>
      <c r="I1669">
        <v>50110</v>
      </c>
      <c r="J1669">
        <v>123.81</v>
      </c>
      <c r="K1669">
        <v>114.25</v>
      </c>
      <c r="L1669">
        <v>963</v>
      </c>
      <c r="M1669">
        <v>1850</v>
      </c>
      <c r="N1669">
        <v>628</v>
      </c>
      <c r="O1669">
        <v>718</v>
      </c>
      <c r="P1669">
        <v>244</v>
      </c>
    </row>
    <row r="1670" spans="1:16" x14ac:dyDescent="0.2">
      <c r="A1670" t="s">
        <v>341</v>
      </c>
      <c r="B1670" t="s">
        <v>418</v>
      </c>
      <c r="C1670" t="s">
        <v>115</v>
      </c>
      <c r="D1670" t="s">
        <v>384</v>
      </c>
      <c r="E1670">
        <v>531</v>
      </c>
      <c r="F1670">
        <v>177</v>
      </c>
      <c r="G1670">
        <v>99.67</v>
      </c>
      <c r="H1670">
        <v>291</v>
      </c>
      <c r="I1670">
        <v>7831</v>
      </c>
      <c r="J1670">
        <v>88.99</v>
      </c>
      <c r="K1670">
        <v>122.3</v>
      </c>
      <c r="L1670">
        <v>74</v>
      </c>
      <c r="M1670">
        <v>282</v>
      </c>
      <c r="N1670">
        <v>135</v>
      </c>
      <c r="O1670">
        <v>13</v>
      </c>
      <c r="P1670">
        <v>27</v>
      </c>
    </row>
    <row r="1671" spans="1:16" x14ac:dyDescent="0.2">
      <c r="A1671" t="s">
        <v>341</v>
      </c>
      <c r="B1671" t="s">
        <v>418</v>
      </c>
      <c r="C1671" t="s">
        <v>116</v>
      </c>
      <c r="D1671" t="s">
        <v>384</v>
      </c>
      <c r="E1671">
        <v>840</v>
      </c>
      <c r="F1671">
        <v>94</v>
      </c>
      <c r="G1671">
        <v>80.760000000000005</v>
      </c>
      <c r="H1671">
        <v>186</v>
      </c>
      <c r="I1671">
        <v>6023</v>
      </c>
      <c r="J1671">
        <v>92.84</v>
      </c>
      <c r="K1671">
        <v>100.09</v>
      </c>
      <c r="L1671">
        <v>167</v>
      </c>
      <c r="M1671">
        <v>486</v>
      </c>
      <c r="N1671">
        <v>145</v>
      </c>
      <c r="O1671">
        <v>42</v>
      </c>
    </row>
    <row r="1672" spans="1:16" x14ac:dyDescent="0.2">
      <c r="A1672" t="s">
        <v>341</v>
      </c>
      <c r="B1672" t="s">
        <v>418</v>
      </c>
      <c r="C1672" t="s">
        <v>89</v>
      </c>
      <c r="D1672" t="s">
        <v>384</v>
      </c>
      <c r="E1672">
        <v>3944</v>
      </c>
      <c r="F1672">
        <v>1150</v>
      </c>
      <c r="G1672">
        <v>97.24</v>
      </c>
      <c r="H1672">
        <v>748</v>
      </c>
      <c r="I1672">
        <v>24840</v>
      </c>
      <c r="J1672">
        <v>109.48</v>
      </c>
      <c r="K1672">
        <v>127.81</v>
      </c>
      <c r="L1672">
        <v>830</v>
      </c>
      <c r="M1672">
        <v>2300</v>
      </c>
      <c r="N1672">
        <v>467</v>
      </c>
      <c r="O1672">
        <v>311</v>
      </c>
      <c r="P1672">
        <v>36</v>
      </c>
    </row>
    <row r="1673" spans="1:16" x14ac:dyDescent="0.2">
      <c r="A1673" t="s">
        <v>341</v>
      </c>
      <c r="B1673" t="s">
        <v>418</v>
      </c>
      <c r="C1673" t="s">
        <v>117</v>
      </c>
      <c r="D1673" t="s">
        <v>384</v>
      </c>
      <c r="E1673">
        <v>1346</v>
      </c>
      <c r="F1673">
        <v>421</v>
      </c>
      <c r="G1673">
        <v>107.45</v>
      </c>
      <c r="H1673">
        <v>340</v>
      </c>
      <c r="I1673">
        <v>11729</v>
      </c>
      <c r="J1673">
        <v>124.22</v>
      </c>
      <c r="K1673">
        <v>130.52000000000001</v>
      </c>
      <c r="L1673">
        <v>272</v>
      </c>
      <c r="M1673">
        <v>711</v>
      </c>
      <c r="N1673">
        <v>253</v>
      </c>
      <c r="O1673">
        <v>63</v>
      </c>
      <c r="P1673">
        <v>47</v>
      </c>
    </row>
    <row r="1674" spans="1:16" x14ac:dyDescent="0.2">
      <c r="A1674" t="s">
        <v>341</v>
      </c>
      <c r="B1674" t="s">
        <v>418</v>
      </c>
      <c r="C1674" t="s">
        <v>118</v>
      </c>
      <c r="D1674" t="s">
        <v>384</v>
      </c>
      <c r="E1674">
        <v>6536</v>
      </c>
      <c r="F1674">
        <v>1349</v>
      </c>
      <c r="G1674">
        <v>79.59</v>
      </c>
      <c r="H1674">
        <v>874</v>
      </c>
      <c r="I1674">
        <v>29848</v>
      </c>
      <c r="J1674">
        <v>105.09</v>
      </c>
      <c r="K1674">
        <v>116.83</v>
      </c>
      <c r="L1674">
        <v>1483</v>
      </c>
      <c r="M1674">
        <v>3920</v>
      </c>
      <c r="N1674">
        <v>692</v>
      </c>
      <c r="O1674">
        <v>362</v>
      </c>
      <c r="P1674">
        <v>79</v>
      </c>
    </row>
    <row r="1675" spans="1:16" x14ac:dyDescent="0.2">
      <c r="A1675" t="s">
        <v>341</v>
      </c>
      <c r="B1675" t="s">
        <v>418</v>
      </c>
      <c r="C1675" t="s">
        <v>119</v>
      </c>
      <c r="D1675" t="s">
        <v>384</v>
      </c>
      <c r="E1675">
        <v>4596</v>
      </c>
      <c r="F1675">
        <v>1152</v>
      </c>
      <c r="G1675">
        <v>83.4</v>
      </c>
      <c r="H1675">
        <v>1697</v>
      </c>
      <c r="I1675">
        <v>48349</v>
      </c>
      <c r="J1675">
        <v>80.33</v>
      </c>
      <c r="K1675">
        <v>109.41</v>
      </c>
      <c r="L1675">
        <v>1008</v>
      </c>
      <c r="M1675">
        <v>2221</v>
      </c>
      <c r="N1675">
        <v>860</v>
      </c>
      <c r="O1675">
        <v>238</v>
      </c>
      <c r="P1675">
        <v>269</v>
      </c>
    </row>
    <row r="1676" spans="1:16" x14ac:dyDescent="0.2">
      <c r="A1676" t="s">
        <v>341</v>
      </c>
      <c r="B1676" t="s">
        <v>418</v>
      </c>
      <c r="C1676" t="s">
        <v>120</v>
      </c>
      <c r="D1676" t="s">
        <v>384</v>
      </c>
      <c r="E1676">
        <v>6111</v>
      </c>
      <c r="F1676">
        <v>1540</v>
      </c>
      <c r="G1676">
        <v>88.05</v>
      </c>
      <c r="H1676">
        <v>2035</v>
      </c>
      <c r="I1676">
        <v>54625</v>
      </c>
      <c r="J1676">
        <v>72.239999999999995</v>
      </c>
      <c r="K1676">
        <v>103.28</v>
      </c>
      <c r="L1676">
        <v>1059</v>
      </c>
      <c r="M1676">
        <v>2950</v>
      </c>
      <c r="N1676">
        <v>1055</v>
      </c>
      <c r="O1676">
        <v>804</v>
      </c>
      <c r="P1676">
        <v>242</v>
      </c>
    </row>
    <row r="1677" spans="1:16" x14ac:dyDescent="0.2">
      <c r="A1677" t="s">
        <v>341</v>
      </c>
      <c r="B1677" t="s">
        <v>418</v>
      </c>
      <c r="C1677" t="s">
        <v>121</v>
      </c>
      <c r="D1677" t="s">
        <v>384</v>
      </c>
      <c r="E1677">
        <v>2172</v>
      </c>
      <c r="F1677">
        <v>613</v>
      </c>
      <c r="G1677">
        <v>99.73</v>
      </c>
      <c r="H1677">
        <v>787</v>
      </c>
      <c r="I1677">
        <v>21548</v>
      </c>
      <c r="J1677">
        <v>80.91</v>
      </c>
      <c r="K1677">
        <v>104</v>
      </c>
      <c r="L1677">
        <v>449</v>
      </c>
      <c r="M1677">
        <v>1231</v>
      </c>
      <c r="N1677">
        <v>425</v>
      </c>
      <c r="O1677">
        <v>48</v>
      </c>
      <c r="P1677">
        <v>19</v>
      </c>
    </row>
    <row r="1678" spans="1:16" x14ac:dyDescent="0.2">
      <c r="A1678" t="s">
        <v>341</v>
      </c>
      <c r="B1678" t="s">
        <v>418</v>
      </c>
      <c r="C1678" t="s">
        <v>80</v>
      </c>
      <c r="D1678" t="s">
        <v>384</v>
      </c>
      <c r="E1678">
        <v>1985</v>
      </c>
      <c r="F1678">
        <v>705</v>
      </c>
      <c r="G1678">
        <v>113.95</v>
      </c>
      <c r="H1678">
        <v>833</v>
      </c>
      <c r="I1678">
        <v>22110</v>
      </c>
      <c r="J1678">
        <v>103.2</v>
      </c>
      <c r="K1678">
        <v>117.55</v>
      </c>
      <c r="L1678">
        <v>370</v>
      </c>
      <c r="M1678">
        <v>1044</v>
      </c>
      <c r="N1678">
        <v>351</v>
      </c>
      <c r="O1678">
        <v>187</v>
      </c>
      <c r="P1678">
        <v>33</v>
      </c>
    </row>
    <row r="1679" spans="1:16" x14ac:dyDescent="0.2">
      <c r="A1679" t="s">
        <v>341</v>
      </c>
      <c r="B1679" t="s">
        <v>418</v>
      </c>
      <c r="C1679" t="s">
        <v>122</v>
      </c>
      <c r="D1679" t="s">
        <v>384</v>
      </c>
      <c r="E1679">
        <v>929</v>
      </c>
      <c r="F1679">
        <v>165</v>
      </c>
      <c r="G1679">
        <v>83.13</v>
      </c>
      <c r="H1679">
        <v>250</v>
      </c>
      <c r="I1679">
        <v>10760</v>
      </c>
      <c r="J1679">
        <v>125</v>
      </c>
      <c r="K1679">
        <v>126.15</v>
      </c>
      <c r="L1679">
        <v>180</v>
      </c>
      <c r="M1679">
        <v>513</v>
      </c>
      <c r="N1679">
        <v>170</v>
      </c>
      <c r="O1679">
        <v>42</v>
      </c>
      <c r="P1679">
        <v>24</v>
      </c>
    </row>
    <row r="1680" spans="1:16" x14ac:dyDescent="0.2">
      <c r="A1680" t="s">
        <v>341</v>
      </c>
      <c r="B1680" t="s">
        <v>418</v>
      </c>
      <c r="C1680" t="s">
        <v>123</v>
      </c>
      <c r="D1680" t="s">
        <v>384</v>
      </c>
      <c r="E1680">
        <v>1178</v>
      </c>
      <c r="F1680">
        <v>396</v>
      </c>
      <c r="G1680">
        <v>112.39</v>
      </c>
      <c r="H1680">
        <v>357</v>
      </c>
      <c r="I1680">
        <v>13990</v>
      </c>
      <c r="J1680">
        <v>131.59</v>
      </c>
      <c r="K1680">
        <v>104.19</v>
      </c>
      <c r="L1680">
        <v>218</v>
      </c>
      <c r="M1680">
        <v>621</v>
      </c>
      <c r="N1680">
        <v>242</v>
      </c>
      <c r="O1680">
        <v>91</v>
      </c>
      <c r="P1680">
        <v>6</v>
      </c>
    </row>
    <row r="1681" spans="1:16" x14ac:dyDescent="0.2">
      <c r="A1681" t="s">
        <v>341</v>
      </c>
      <c r="B1681" t="s">
        <v>418</v>
      </c>
      <c r="C1681" t="s">
        <v>124</v>
      </c>
      <c r="D1681" t="s">
        <v>384</v>
      </c>
      <c r="E1681">
        <v>723</v>
      </c>
      <c r="F1681">
        <v>251</v>
      </c>
      <c r="G1681">
        <v>141.62</v>
      </c>
      <c r="H1681">
        <v>286</v>
      </c>
      <c r="I1681">
        <v>8536</v>
      </c>
      <c r="J1681">
        <v>170.12</v>
      </c>
      <c r="K1681">
        <v>136.65</v>
      </c>
      <c r="L1681">
        <v>102</v>
      </c>
      <c r="M1681">
        <v>445</v>
      </c>
      <c r="N1681">
        <v>159</v>
      </c>
      <c r="O1681">
        <v>13</v>
      </c>
      <c r="P1681">
        <v>4</v>
      </c>
    </row>
    <row r="1682" spans="1:16" x14ac:dyDescent="0.2">
      <c r="A1682" t="s">
        <v>341</v>
      </c>
      <c r="B1682" t="s">
        <v>418</v>
      </c>
      <c r="C1682" t="s">
        <v>125</v>
      </c>
      <c r="D1682" t="s">
        <v>384</v>
      </c>
      <c r="E1682">
        <v>2512</v>
      </c>
      <c r="F1682">
        <v>782</v>
      </c>
      <c r="G1682">
        <v>104.09</v>
      </c>
      <c r="H1682">
        <v>641</v>
      </c>
      <c r="I1682">
        <v>19113</v>
      </c>
      <c r="J1682">
        <v>128.9</v>
      </c>
      <c r="K1682">
        <v>127.17</v>
      </c>
      <c r="L1682">
        <v>482</v>
      </c>
      <c r="M1682">
        <v>1347</v>
      </c>
      <c r="N1682">
        <v>351</v>
      </c>
      <c r="O1682">
        <v>171</v>
      </c>
      <c r="P1682">
        <v>161</v>
      </c>
    </row>
    <row r="1683" spans="1:16" x14ac:dyDescent="0.2">
      <c r="A1683" t="s">
        <v>341</v>
      </c>
      <c r="B1683" t="s">
        <v>418</v>
      </c>
      <c r="C1683" t="s">
        <v>126</v>
      </c>
      <c r="D1683" t="s">
        <v>384</v>
      </c>
      <c r="E1683">
        <v>1239</v>
      </c>
      <c r="F1683">
        <v>350</v>
      </c>
      <c r="G1683">
        <v>101.82</v>
      </c>
      <c r="H1683">
        <v>427</v>
      </c>
      <c r="I1683">
        <v>14124</v>
      </c>
      <c r="J1683">
        <v>112.72</v>
      </c>
      <c r="K1683">
        <v>121.7</v>
      </c>
      <c r="L1683">
        <v>234</v>
      </c>
      <c r="M1683">
        <v>793</v>
      </c>
      <c r="N1683">
        <v>186</v>
      </c>
      <c r="O1683">
        <v>25</v>
      </c>
      <c r="P1683">
        <v>1</v>
      </c>
    </row>
    <row r="1684" spans="1:16" x14ac:dyDescent="0.2">
      <c r="A1684" t="s">
        <v>341</v>
      </c>
      <c r="B1684" t="s">
        <v>418</v>
      </c>
      <c r="C1684" t="s">
        <v>127</v>
      </c>
      <c r="D1684" t="s">
        <v>384</v>
      </c>
      <c r="E1684">
        <v>1631</v>
      </c>
      <c r="F1684">
        <v>494</v>
      </c>
      <c r="G1684">
        <v>115.03</v>
      </c>
      <c r="H1684">
        <v>432</v>
      </c>
      <c r="I1684">
        <v>14773</v>
      </c>
      <c r="J1684">
        <v>125.34</v>
      </c>
      <c r="K1684">
        <v>127.28</v>
      </c>
      <c r="L1684">
        <v>220</v>
      </c>
      <c r="M1684">
        <v>1053</v>
      </c>
      <c r="N1684">
        <v>232</v>
      </c>
      <c r="O1684">
        <v>102</v>
      </c>
      <c r="P1684">
        <v>24</v>
      </c>
    </row>
    <row r="1685" spans="1:16" x14ac:dyDescent="0.2">
      <c r="A1685" t="s">
        <v>341</v>
      </c>
      <c r="B1685" t="s">
        <v>418</v>
      </c>
      <c r="C1685" t="s">
        <v>128</v>
      </c>
      <c r="D1685" t="s">
        <v>384</v>
      </c>
      <c r="E1685">
        <v>849</v>
      </c>
      <c r="F1685">
        <v>84</v>
      </c>
      <c r="G1685">
        <v>77.95</v>
      </c>
      <c r="H1685">
        <v>191</v>
      </c>
      <c r="I1685">
        <v>6878</v>
      </c>
      <c r="J1685">
        <v>91.74</v>
      </c>
      <c r="K1685">
        <v>95.04</v>
      </c>
      <c r="L1685">
        <v>136</v>
      </c>
      <c r="M1685">
        <v>474</v>
      </c>
      <c r="N1685">
        <v>147</v>
      </c>
      <c r="O1685">
        <v>75</v>
      </c>
      <c r="P1685">
        <v>17</v>
      </c>
    </row>
    <row r="1686" spans="1:16" x14ac:dyDescent="0.2">
      <c r="A1686" t="s">
        <v>341</v>
      </c>
      <c r="B1686" t="s">
        <v>418</v>
      </c>
      <c r="C1686" t="s">
        <v>129</v>
      </c>
      <c r="D1686" t="s">
        <v>384</v>
      </c>
      <c r="E1686">
        <v>1219</v>
      </c>
      <c r="F1686">
        <v>369</v>
      </c>
      <c r="G1686">
        <v>107.08</v>
      </c>
      <c r="H1686">
        <v>500</v>
      </c>
      <c r="I1686">
        <v>14401</v>
      </c>
      <c r="J1686">
        <v>105.76</v>
      </c>
      <c r="K1686">
        <v>117.34</v>
      </c>
      <c r="L1686">
        <v>229</v>
      </c>
      <c r="M1686">
        <v>728</v>
      </c>
      <c r="N1686">
        <v>164</v>
      </c>
      <c r="O1686">
        <v>97</v>
      </c>
      <c r="P1686">
        <v>1</v>
      </c>
    </row>
    <row r="1687" spans="1:16" x14ac:dyDescent="0.2">
      <c r="A1687" t="s">
        <v>341</v>
      </c>
      <c r="B1687" t="s">
        <v>418</v>
      </c>
      <c r="C1687" t="s">
        <v>130</v>
      </c>
      <c r="D1687" t="s">
        <v>384</v>
      </c>
      <c r="E1687">
        <v>3411</v>
      </c>
      <c r="F1687">
        <v>1301</v>
      </c>
      <c r="G1687">
        <v>121.15</v>
      </c>
      <c r="H1687">
        <v>1000</v>
      </c>
      <c r="I1687">
        <v>33509</v>
      </c>
      <c r="J1687">
        <v>133.71</v>
      </c>
      <c r="K1687">
        <v>108.88</v>
      </c>
      <c r="L1687">
        <v>1062</v>
      </c>
      <c r="M1687">
        <v>1530</v>
      </c>
      <c r="N1687">
        <v>312</v>
      </c>
      <c r="O1687">
        <v>413</v>
      </c>
      <c r="P1687">
        <v>94</v>
      </c>
    </row>
    <row r="1688" spans="1:16" x14ac:dyDescent="0.2">
      <c r="A1688" t="s">
        <v>341</v>
      </c>
      <c r="B1688" t="s">
        <v>418</v>
      </c>
      <c r="C1688" t="s">
        <v>131</v>
      </c>
      <c r="D1688" t="s">
        <v>384</v>
      </c>
      <c r="E1688">
        <v>1712</v>
      </c>
      <c r="F1688">
        <v>295</v>
      </c>
      <c r="G1688">
        <v>84.34</v>
      </c>
      <c r="H1688">
        <v>589</v>
      </c>
      <c r="I1688">
        <v>20205</v>
      </c>
      <c r="J1688">
        <v>106.85</v>
      </c>
      <c r="K1688">
        <v>108.05</v>
      </c>
      <c r="L1688">
        <v>269</v>
      </c>
      <c r="M1688">
        <v>869</v>
      </c>
      <c r="N1688">
        <v>341</v>
      </c>
      <c r="O1688">
        <v>104</v>
      </c>
      <c r="P1688">
        <v>129</v>
      </c>
    </row>
    <row r="1689" spans="1:16" x14ac:dyDescent="0.2">
      <c r="A1689" t="s">
        <v>341</v>
      </c>
      <c r="B1689" t="s">
        <v>418</v>
      </c>
      <c r="C1689" t="s">
        <v>132</v>
      </c>
      <c r="D1689" t="s">
        <v>384</v>
      </c>
      <c r="E1689">
        <v>928</v>
      </c>
      <c r="F1689">
        <v>37</v>
      </c>
      <c r="G1689">
        <v>73.400000000000006</v>
      </c>
      <c r="H1689">
        <v>247</v>
      </c>
      <c r="I1689">
        <v>8525</v>
      </c>
      <c r="J1689">
        <v>70.510000000000005</v>
      </c>
      <c r="K1689">
        <v>85.29</v>
      </c>
      <c r="L1689">
        <v>147</v>
      </c>
      <c r="M1689">
        <v>560</v>
      </c>
      <c r="N1689">
        <v>148</v>
      </c>
      <c r="O1689">
        <v>52</v>
      </c>
      <c r="P1689">
        <v>21</v>
      </c>
    </row>
    <row r="1690" spans="1:16" x14ac:dyDescent="0.2">
      <c r="A1690" t="s">
        <v>341</v>
      </c>
      <c r="B1690" t="s">
        <v>418</v>
      </c>
      <c r="C1690" t="s">
        <v>133</v>
      </c>
      <c r="D1690" t="s">
        <v>384</v>
      </c>
      <c r="E1690">
        <v>1740</v>
      </c>
      <c r="F1690">
        <v>500</v>
      </c>
      <c r="G1690">
        <v>101.26</v>
      </c>
      <c r="H1690">
        <v>457</v>
      </c>
      <c r="I1690">
        <v>14557</v>
      </c>
      <c r="J1690">
        <v>105.14</v>
      </c>
      <c r="K1690">
        <v>119.68</v>
      </c>
      <c r="L1690">
        <v>304</v>
      </c>
      <c r="M1690">
        <v>967</v>
      </c>
      <c r="N1690">
        <v>329</v>
      </c>
      <c r="O1690">
        <v>119</v>
      </c>
      <c r="P1690">
        <v>21</v>
      </c>
    </row>
    <row r="1691" spans="1:16" x14ac:dyDescent="0.2">
      <c r="A1691" t="s">
        <v>341</v>
      </c>
      <c r="B1691" t="s">
        <v>418</v>
      </c>
      <c r="C1691" t="s">
        <v>134</v>
      </c>
      <c r="D1691" t="s">
        <v>384</v>
      </c>
      <c r="E1691">
        <v>4105</v>
      </c>
      <c r="F1691">
        <v>1424</v>
      </c>
      <c r="G1691">
        <v>117.95</v>
      </c>
      <c r="H1691">
        <v>1949</v>
      </c>
      <c r="I1691">
        <v>41991</v>
      </c>
      <c r="J1691">
        <v>114.23</v>
      </c>
      <c r="K1691">
        <v>106.84</v>
      </c>
      <c r="L1691">
        <v>1070</v>
      </c>
      <c r="M1691">
        <v>2027</v>
      </c>
      <c r="N1691">
        <v>752</v>
      </c>
      <c r="O1691">
        <v>137</v>
      </c>
      <c r="P1691">
        <v>119</v>
      </c>
    </row>
    <row r="1692" spans="1:16" x14ac:dyDescent="0.2">
      <c r="A1692" t="s">
        <v>341</v>
      </c>
      <c r="B1692" t="s">
        <v>418</v>
      </c>
      <c r="C1692" t="s">
        <v>135</v>
      </c>
      <c r="D1692" t="s">
        <v>384</v>
      </c>
      <c r="E1692">
        <v>1772</v>
      </c>
      <c r="F1692">
        <v>433</v>
      </c>
      <c r="G1692">
        <v>91.46</v>
      </c>
      <c r="H1692">
        <v>334</v>
      </c>
      <c r="I1692">
        <v>11173</v>
      </c>
      <c r="J1692">
        <v>91.73</v>
      </c>
      <c r="K1692">
        <v>91.92</v>
      </c>
      <c r="L1692">
        <v>353</v>
      </c>
      <c r="M1692">
        <v>1097</v>
      </c>
      <c r="N1692">
        <v>207</v>
      </c>
      <c r="O1692">
        <v>59</v>
      </c>
      <c r="P1692">
        <v>56</v>
      </c>
    </row>
    <row r="1693" spans="1:16" x14ac:dyDescent="0.2">
      <c r="A1693" t="s">
        <v>341</v>
      </c>
      <c r="B1693" t="s">
        <v>418</v>
      </c>
      <c r="C1693" t="s">
        <v>136</v>
      </c>
      <c r="D1693" t="s">
        <v>384</v>
      </c>
      <c r="E1693">
        <v>568</v>
      </c>
      <c r="F1693">
        <v>27</v>
      </c>
      <c r="G1693">
        <v>85.58</v>
      </c>
      <c r="H1693">
        <v>163</v>
      </c>
      <c r="I1693">
        <v>5338</v>
      </c>
      <c r="J1693">
        <v>84.88</v>
      </c>
      <c r="K1693">
        <v>91.6</v>
      </c>
      <c r="L1693">
        <v>70</v>
      </c>
      <c r="M1693">
        <v>366</v>
      </c>
      <c r="N1693">
        <v>89</v>
      </c>
      <c r="O1693">
        <v>41</v>
      </c>
      <c r="P1693">
        <v>2</v>
      </c>
    </row>
    <row r="1694" spans="1:16" x14ac:dyDescent="0.2">
      <c r="A1694" t="s">
        <v>341</v>
      </c>
      <c r="B1694" t="s">
        <v>418</v>
      </c>
      <c r="C1694" t="s">
        <v>137</v>
      </c>
      <c r="D1694" t="s">
        <v>384</v>
      </c>
      <c r="E1694">
        <v>2024</v>
      </c>
      <c r="F1694">
        <v>429</v>
      </c>
      <c r="G1694">
        <v>84.03</v>
      </c>
      <c r="H1694">
        <v>834</v>
      </c>
      <c r="I1694">
        <v>27223</v>
      </c>
      <c r="J1694">
        <v>117.24</v>
      </c>
      <c r="K1694">
        <v>121.12</v>
      </c>
      <c r="L1694">
        <v>321</v>
      </c>
      <c r="M1694">
        <v>1171</v>
      </c>
      <c r="N1694">
        <v>292</v>
      </c>
      <c r="O1694">
        <v>227</v>
      </c>
      <c r="P1694">
        <v>13</v>
      </c>
    </row>
    <row r="1695" spans="1:16" x14ac:dyDescent="0.2">
      <c r="A1695" t="s">
        <v>341</v>
      </c>
      <c r="B1695" t="s">
        <v>418</v>
      </c>
      <c r="C1695" t="s">
        <v>138</v>
      </c>
      <c r="D1695" t="s">
        <v>384</v>
      </c>
      <c r="E1695">
        <v>1263</v>
      </c>
      <c r="F1695">
        <v>465</v>
      </c>
      <c r="G1695">
        <v>110.84</v>
      </c>
      <c r="H1695">
        <v>653</v>
      </c>
      <c r="I1695">
        <v>14643</v>
      </c>
      <c r="J1695">
        <v>104.25</v>
      </c>
      <c r="K1695">
        <v>118.65</v>
      </c>
      <c r="L1695">
        <v>200</v>
      </c>
      <c r="M1695">
        <v>627</v>
      </c>
      <c r="N1695">
        <v>243</v>
      </c>
      <c r="O1695">
        <v>161</v>
      </c>
      <c r="P1695">
        <v>32</v>
      </c>
    </row>
    <row r="1696" spans="1:16" x14ac:dyDescent="0.2">
      <c r="A1696" t="s">
        <v>341</v>
      </c>
      <c r="B1696" t="s">
        <v>418</v>
      </c>
      <c r="C1696" t="s">
        <v>139</v>
      </c>
      <c r="D1696" t="s">
        <v>384</v>
      </c>
      <c r="E1696">
        <v>1780</v>
      </c>
      <c r="F1696">
        <v>461</v>
      </c>
      <c r="G1696">
        <v>94.45</v>
      </c>
      <c r="H1696">
        <v>443</v>
      </c>
      <c r="I1696">
        <v>14722</v>
      </c>
      <c r="J1696">
        <v>121.56</v>
      </c>
      <c r="K1696">
        <v>128.71</v>
      </c>
      <c r="L1696">
        <v>339</v>
      </c>
      <c r="M1696">
        <v>1063</v>
      </c>
      <c r="N1696">
        <v>356</v>
      </c>
      <c r="O1696">
        <v>15</v>
      </c>
      <c r="P1696">
        <v>7</v>
      </c>
    </row>
    <row r="1697" spans="1:16" x14ac:dyDescent="0.2">
      <c r="A1697" t="s">
        <v>341</v>
      </c>
      <c r="B1697" t="s">
        <v>418</v>
      </c>
      <c r="C1697" t="s">
        <v>140</v>
      </c>
      <c r="D1697" t="s">
        <v>384</v>
      </c>
      <c r="E1697">
        <v>2671</v>
      </c>
      <c r="F1697">
        <v>564</v>
      </c>
      <c r="G1697">
        <v>86.71</v>
      </c>
      <c r="H1697">
        <v>836</v>
      </c>
      <c r="I1697">
        <v>19833</v>
      </c>
      <c r="J1697">
        <v>114.78</v>
      </c>
      <c r="K1697">
        <v>114.54</v>
      </c>
      <c r="L1697">
        <v>512</v>
      </c>
      <c r="M1697">
        <v>1492</v>
      </c>
      <c r="N1697">
        <v>491</v>
      </c>
      <c r="O1697">
        <v>147</v>
      </c>
      <c r="P1697">
        <v>29</v>
      </c>
    </row>
    <row r="1698" spans="1:16" x14ac:dyDescent="0.2">
      <c r="A1698" t="s">
        <v>341</v>
      </c>
      <c r="B1698" t="s">
        <v>418</v>
      </c>
      <c r="C1698" t="s">
        <v>141</v>
      </c>
      <c r="D1698" t="s">
        <v>384</v>
      </c>
      <c r="E1698">
        <v>3884</v>
      </c>
      <c r="F1698">
        <v>557</v>
      </c>
      <c r="G1698">
        <v>67.14</v>
      </c>
      <c r="H1698">
        <v>1223</v>
      </c>
      <c r="I1698">
        <v>35341</v>
      </c>
      <c r="J1698">
        <v>90.09</v>
      </c>
      <c r="K1698">
        <v>102.3</v>
      </c>
      <c r="L1698">
        <v>882</v>
      </c>
      <c r="M1698">
        <v>2077</v>
      </c>
      <c r="N1698">
        <v>677</v>
      </c>
      <c r="O1698">
        <v>186</v>
      </c>
      <c r="P1698">
        <v>62</v>
      </c>
    </row>
    <row r="1699" spans="1:16" x14ac:dyDescent="0.2">
      <c r="A1699" t="s">
        <v>341</v>
      </c>
      <c r="B1699" t="s">
        <v>418</v>
      </c>
      <c r="C1699" t="s">
        <v>142</v>
      </c>
      <c r="D1699" t="s">
        <v>384</v>
      </c>
      <c r="E1699">
        <v>594</v>
      </c>
      <c r="F1699">
        <v>8</v>
      </c>
      <c r="G1699">
        <v>70.02</v>
      </c>
      <c r="H1699">
        <v>194</v>
      </c>
      <c r="I1699">
        <v>6102</v>
      </c>
      <c r="J1699">
        <v>78.22</v>
      </c>
      <c r="K1699">
        <v>87.65</v>
      </c>
      <c r="L1699">
        <v>76</v>
      </c>
      <c r="M1699">
        <v>318</v>
      </c>
      <c r="N1699">
        <v>87</v>
      </c>
      <c r="O1699">
        <v>67</v>
      </c>
      <c r="P1699">
        <v>46</v>
      </c>
    </row>
    <row r="1700" spans="1:16" x14ac:dyDescent="0.2">
      <c r="A1700" t="s">
        <v>341</v>
      </c>
      <c r="B1700" t="s">
        <v>418</v>
      </c>
      <c r="C1700" t="s">
        <v>143</v>
      </c>
      <c r="D1700" t="s">
        <v>384</v>
      </c>
      <c r="E1700">
        <v>1246</v>
      </c>
      <c r="F1700">
        <v>367</v>
      </c>
      <c r="G1700">
        <v>100.9</v>
      </c>
      <c r="H1700">
        <v>333</v>
      </c>
      <c r="I1700">
        <v>9695</v>
      </c>
      <c r="J1700">
        <v>127.1</v>
      </c>
      <c r="K1700">
        <v>133.36000000000001</v>
      </c>
      <c r="L1700">
        <v>242</v>
      </c>
      <c r="M1700">
        <v>771</v>
      </c>
      <c r="N1700">
        <v>106</v>
      </c>
      <c r="O1700">
        <v>114</v>
      </c>
      <c r="P1700">
        <v>13</v>
      </c>
    </row>
    <row r="1701" spans="1:16" x14ac:dyDescent="0.2">
      <c r="A1701" t="s">
        <v>341</v>
      </c>
      <c r="B1701" t="s">
        <v>418</v>
      </c>
      <c r="C1701" t="s">
        <v>144</v>
      </c>
      <c r="D1701" t="s">
        <v>384</v>
      </c>
      <c r="E1701">
        <v>5386</v>
      </c>
      <c r="F1701">
        <v>1166</v>
      </c>
      <c r="G1701">
        <v>79.56</v>
      </c>
      <c r="H1701">
        <v>1566</v>
      </c>
      <c r="I1701">
        <v>45956</v>
      </c>
      <c r="J1701">
        <v>88.21</v>
      </c>
      <c r="K1701">
        <v>116.6</v>
      </c>
      <c r="L1701">
        <v>1296</v>
      </c>
      <c r="M1701">
        <v>3091</v>
      </c>
      <c r="N1701">
        <v>607</v>
      </c>
      <c r="O1701">
        <v>363</v>
      </c>
      <c r="P1701">
        <v>29</v>
      </c>
    </row>
    <row r="1702" spans="1:16" x14ac:dyDescent="0.2">
      <c r="A1702" t="s">
        <v>341</v>
      </c>
      <c r="B1702" t="s">
        <v>418</v>
      </c>
      <c r="C1702" t="s">
        <v>145</v>
      </c>
      <c r="D1702" t="s">
        <v>384</v>
      </c>
      <c r="E1702">
        <v>908</v>
      </c>
      <c r="F1702">
        <v>119</v>
      </c>
      <c r="G1702">
        <v>78.86</v>
      </c>
      <c r="H1702">
        <v>412</v>
      </c>
      <c r="I1702">
        <v>12102</v>
      </c>
      <c r="J1702">
        <v>125.12</v>
      </c>
      <c r="K1702">
        <v>134.65</v>
      </c>
      <c r="L1702">
        <v>178</v>
      </c>
      <c r="M1702">
        <v>587</v>
      </c>
      <c r="N1702">
        <v>60</v>
      </c>
      <c r="O1702">
        <v>24</v>
      </c>
      <c r="P1702">
        <v>59</v>
      </c>
    </row>
    <row r="1703" spans="1:16" x14ac:dyDescent="0.2">
      <c r="A1703" t="s">
        <v>341</v>
      </c>
      <c r="B1703" t="s">
        <v>418</v>
      </c>
      <c r="C1703" t="s">
        <v>146</v>
      </c>
      <c r="D1703" t="s">
        <v>384</v>
      </c>
      <c r="E1703">
        <v>3082</v>
      </c>
      <c r="F1703">
        <v>920</v>
      </c>
      <c r="G1703">
        <v>97.18</v>
      </c>
      <c r="H1703">
        <v>687</v>
      </c>
      <c r="I1703">
        <v>26192</v>
      </c>
      <c r="J1703">
        <v>142.08000000000001</v>
      </c>
      <c r="K1703">
        <v>123.66</v>
      </c>
      <c r="L1703">
        <v>736</v>
      </c>
      <c r="M1703">
        <v>1717</v>
      </c>
      <c r="N1703">
        <v>459</v>
      </c>
      <c r="O1703">
        <v>164</v>
      </c>
      <c r="P1703">
        <v>6</v>
      </c>
    </row>
    <row r="1704" spans="1:16" x14ac:dyDescent="0.2">
      <c r="A1704" t="s">
        <v>341</v>
      </c>
      <c r="B1704" t="s">
        <v>418</v>
      </c>
      <c r="C1704" t="s">
        <v>147</v>
      </c>
      <c r="D1704" t="s">
        <v>384</v>
      </c>
      <c r="E1704">
        <v>626</v>
      </c>
      <c r="F1704">
        <v>49</v>
      </c>
      <c r="G1704">
        <v>73.8</v>
      </c>
      <c r="H1704">
        <v>225</v>
      </c>
      <c r="I1704">
        <v>6796</v>
      </c>
      <c r="J1704">
        <v>89.45</v>
      </c>
      <c r="K1704">
        <v>94.04</v>
      </c>
      <c r="L1704">
        <v>106</v>
      </c>
      <c r="M1704">
        <v>314</v>
      </c>
      <c r="N1704">
        <v>113</v>
      </c>
      <c r="O1704">
        <v>88</v>
      </c>
      <c r="P1704">
        <v>5</v>
      </c>
    </row>
    <row r="1705" spans="1:16" x14ac:dyDescent="0.2">
      <c r="A1705" t="s">
        <v>341</v>
      </c>
      <c r="B1705" t="s">
        <v>418</v>
      </c>
      <c r="C1705" t="s">
        <v>148</v>
      </c>
      <c r="D1705" t="s">
        <v>384</v>
      </c>
      <c r="E1705">
        <v>698</v>
      </c>
      <c r="F1705">
        <v>244</v>
      </c>
      <c r="G1705">
        <v>101.02</v>
      </c>
      <c r="H1705">
        <v>178</v>
      </c>
      <c r="I1705">
        <v>5526</v>
      </c>
      <c r="J1705">
        <v>157.72</v>
      </c>
      <c r="K1705">
        <v>150.86000000000001</v>
      </c>
      <c r="L1705">
        <v>247</v>
      </c>
      <c r="M1705">
        <v>350</v>
      </c>
      <c r="N1705">
        <v>97</v>
      </c>
      <c r="O1705">
        <v>4</v>
      </c>
    </row>
    <row r="1706" spans="1:16" x14ac:dyDescent="0.2">
      <c r="A1706" t="s">
        <v>341</v>
      </c>
      <c r="B1706" t="s">
        <v>418</v>
      </c>
      <c r="C1706" t="s">
        <v>149</v>
      </c>
      <c r="D1706" t="s">
        <v>384</v>
      </c>
      <c r="E1706">
        <v>372</v>
      </c>
      <c r="F1706">
        <v>44</v>
      </c>
      <c r="G1706">
        <v>85.98</v>
      </c>
      <c r="H1706">
        <v>188</v>
      </c>
      <c r="I1706">
        <v>4304</v>
      </c>
      <c r="J1706">
        <v>78.900000000000006</v>
      </c>
      <c r="K1706">
        <v>96.3</v>
      </c>
      <c r="L1706">
        <v>44</v>
      </c>
      <c r="M1706">
        <v>150</v>
      </c>
      <c r="N1706">
        <v>108</v>
      </c>
      <c r="O1706">
        <v>62</v>
      </c>
      <c r="P1706">
        <v>8</v>
      </c>
    </row>
    <row r="1707" spans="1:16" x14ac:dyDescent="0.2">
      <c r="A1707" t="s">
        <v>341</v>
      </c>
      <c r="B1707" t="s">
        <v>418</v>
      </c>
      <c r="C1707" t="s">
        <v>150</v>
      </c>
      <c r="D1707" t="s">
        <v>384</v>
      </c>
      <c r="E1707">
        <v>4007</v>
      </c>
      <c r="F1707">
        <v>1239</v>
      </c>
      <c r="G1707">
        <v>99.52</v>
      </c>
      <c r="H1707">
        <v>1073</v>
      </c>
      <c r="I1707">
        <v>31819</v>
      </c>
      <c r="J1707">
        <v>119.96</v>
      </c>
      <c r="K1707">
        <v>120.97</v>
      </c>
      <c r="L1707">
        <v>901</v>
      </c>
      <c r="M1707">
        <v>2344</v>
      </c>
      <c r="N1707">
        <v>588</v>
      </c>
      <c r="O1707">
        <v>97</v>
      </c>
      <c r="P1707">
        <v>77</v>
      </c>
    </row>
    <row r="1708" spans="1:16" x14ac:dyDescent="0.2">
      <c r="A1708" t="s">
        <v>341</v>
      </c>
      <c r="B1708" t="s">
        <v>418</v>
      </c>
      <c r="C1708" t="s">
        <v>360</v>
      </c>
      <c r="D1708" t="s">
        <v>384</v>
      </c>
      <c r="E1708">
        <v>5</v>
      </c>
      <c r="F1708">
        <v>4</v>
      </c>
      <c r="G1708">
        <v>132.4</v>
      </c>
      <c r="I1708">
        <v>5</v>
      </c>
      <c r="K1708">
        <v>7.2</v>
      </c>
      <c r="M1708">
        <v>3</v>
      </c>
      <c r="N1708">
        <v>2</v>
      </c>
    </row>
    <row r="1709" spans="1:16" x14ac:dyDescent="0.2">
      <c r="A1709" t="s">
        <v>341</v>
      </c>
      <c r="B1709" t="s">
        <v>418</v>
      </c>
      <c r="C1709" t="s">
        <v>151</v>
      </c>
      <c r="D1709" t="s">
        <v>384</v>
      </c>
      <c r="E1709">
        <v>328</v>
      </c>
      <c r="F1709">
        <v>12</v>
      </c>
      <c r="G1709">
        <v>76.3</v>
      </c>
      <c r="H1709">
        <v>108</v>
      </c>
      <c r="I1709">
        <v>3173</v>
      </c>
      <c r="J1709">
        <v>88.37</v>
      </c>
      <c r="K1709">
        <v>84.88</v>
      </c>
      <c r="L1709">
        <v>44</v>
      </c>
      <c r="M1709">
        <v>208</v>
      </c>
      <c r="N1709">
        <v>47</v>
      </c>
      <c r="O1709">
        <v>28</v>
      </c>
      <c r="P1709">
        <v>1</v>
      </c>
    </row>
    <row r="1710" spans="1:16" x14ac:dyDescent="0.2">
      <c r="A1710" t="s">
        <v>341</v>
      </c>
      <c r="B1710" t="s">
        <v>418</v>
      </c>
      <c r="C1710" t="s">
        <v>870</v>
      </c>
      <c r="D1710" t="s">
        <v>384</v>
      </c>
      <c r="I1710">
        <v>2</v>
      </c>
      <c r="K1710">
        <v>1.5</v>
      </c>
    </row>
    <row r="1711" spans="1:16" x14ac:dyDescent="0.2">
      <c r="A1711" t="s">
        <v>341</v>
      </c>
      <c r="B1711" t="s">
        <v>418</v>
      </c>
      <c r="C1711" t="s">
        <v>152</v>
      </c>
      <c r="D1711" t="s">
        <v>384</v>
      </c>
      <c r="E1711">
        <v>4956</v>
      </c>
      <c r="F1711">
        <v>1017</v>
      </c>
      <c r="G1711">
        <v>77.2</v>
      </c>
      <c r="H1711">
        <v>1371</v>
      </c>
      <c r="I1711">
        <v>37192</v>
      </c>
      <c r="J1711">
        <v>94.83</v>
      </c>
      <c r="K1711">
        <v>116.05</v>
      </c>
      <c r="L1711">
        <v>1105</v>
      </c>
      <c r="M1711">
        <v>2953</v>
      </c>
      <c r="N1711">
        <v>539</v>
      </c>
      <c r="O1711">
        <v>338</v>
      </c>
      <c r="P1711">
        <v>21</v>
      </c>
    </row>
    <row r="1712" spans="1:16" x14ac:dyDescent="0.2">
      <c r="A1712" t="s">
        <v>341</v>
      </c>
      <c r="B1712" t="s">
        <v>418</v>
      </c>
      <c r="C1712" t="s">
        <v>859</v>
      </c>
      <c r="D1712" t="s">
        <v>384</v>
      </c>
      <c r="E1712">
        <v>3534</v>
      </c>
      <c r="F1712">
        <v>2728</v>
      </c>
      <c r="G1712">
        <v>210.61</v>
      </c>
      <c r="H1712">
        <v>1</v>
      </c>
      <c r="I1712">
        <v>55</v>
      </c>
      <c r="J1712">
        <v>70</v>
      </c>
      <c r="K1712">
        <v>189.87</v>
      </c>
      <c r="L1712">
        <v>2</v>
      </c>
      <c r="M1712">
        <v>3525</v>
      </c>
      <c r="N1712">
        <v>6</v>
      </c>
      <c r="P1712">
        <v>1</v>
      </c>
    </row>
    <row r="1713" spans="1:16" x14ac:dyDescent="0.2">
      <c r="A1713" t="s">
        <v>341</v>
      </c>
      <c r="B1713" t="s">
        <v>418</v>
      </c>
      <c r="C1713" t="s">
        <v>390</v>
      </c>
      <c r="D1713" t="s">
        <v>384</v>
      </c>
      <c r="I1713">
        <v>521</v>
      </c>
      <c r="K1713">
        <v>104.53</v>
      </c>
    </row>
    <row r="1714" spans="1:16" x14ac:dyDescent="0.2">
      <c r="A1714" t="s">
        <v>341</v>
      </c>
      <c r="B1714" t="s">
        <v>418</v>
      </c>
      <c r="C1714" t="s">
        <v>816</v>
      </c>
      <c r="D1714" t="s">
        <v>384</v>
      </c>
      <c r="I1714">
        <v>579</v>
      </c>
      <c r="K1714">
        <v>71.900000000000006</v>
      </c>
    </row>
    <row r="1715" spans="1:16" x14ac:dyDescent="0.2">
      <c r="A1715" t="s">
        <v>341</v>
      </c>
      <c r="B1715" t="s">
        <v>418</v>
      </c>
      <c r="C1715" t="s">
        <v>857</v>
      </c>
      <c r="D1715" t="s">
        <v>384</v>
      </c>
      <c r="H1715">
        <v>10</v>
      </c>
      <c r="I1715">
        <v>357</v>
      </c>
      <c r="J1715">
        <v>85.4</v>
      </c>
      <c r="K1715">
        <v>113.27</v>
      </c>
    </row>
    <row r="1716" spans="1:16" x14ac:dyDescent="0.2">
      <c r="A1716" t="s">
        <v>341</v>
      </c>
      <c r="B1716" t="s">
        <v>418</v>
      </c>
      <c r="C1716" t="s">
        <v>860</v>
      </c>
      <c r="D1716" t="s">
        <v>384</v>
      </c>
      <c r="I1716">
        <v>5</v>
      </c>
      <c r="K1716">
        <v>172.2</v>
      </c>
    </row>
    <row r="1717" spans="1:16" x14ac:dyDescent="0.2">
      <c r="A1717" t="s">
        <v>341</v>
      </c>
      <c r="B1717" t="s">
        <v>418</v>
      </c>
      <c r="C1717" t="s">
        <v>385</v>
      </c>
      <c r="D1717" t="s">
        <v>384</v>
      </c>
      <c r="E1717">
        <v>1</v>
      </c>
      <c r="G1717">
        <v>101</v>
      </c>
      <c r="M1717">
        <v>1</v>
      </c>
    </row>
    <row r="1718" spans="1:16" x14ac:dyDescent="0.2">
      <c r="A1718" t="s">
        <v>341</v>
      </c>
      <c r="B1718" t="s">
        <v>418</v>
      </c>
      <c r="C1718" t="s">
        <v>388</v>
      </c>
      <c r="D1718" t="s">
        <v>384</v>
      </c>
      <c r="I1718">
        <v>1</v>
      </c>
      <c r="K1718">
        <v>74</v>
      </c>
    </row>
    <row r="1719" spans="1:16" x14ac:dyDescent="0.2">
      <c r="A1719" t="s">
        <v>341</v>
      </c>
      <c r="B1719" t="s">
        <v>418</v>
      </c>
      <c r="C1719" t="s">
        <v>389</v>
      </c>
      <c r="D1719" t="s">
        <v>384</v>
      </c>
      <c r="I1719">
        <v>3</v>
      </c>
      <c r="K1719">
        <v>182.67</v>
      </c>
    </row>
    <row r="1720" spans="1:16" x14ac:dyDescent="0.2">
      <c r="A1720" t="s">
        <v>341</v>
      </c>
      <c r="B1720" t="s">
        <v>418</v>
      </c>
      <c r="C1720" t="s">
        <v>856</v>
      </c>
      <c r="D1720" t="s">
        <v>384</v>
      </c>
      <c r="I1720">
        <v>1</v>
      </c>
      <c r="K1720">
        <v>276</v>
      </c>
    </row>
    <row r="1721" spans="1:16" x14ac:dyDescent="0.2">
      <c r="A1721" t="s">
        <v>341</v>
      </c>
      <c r="B1721" t="s">
        <v>418</v>
      </c>
      <c r="C1721" t="s">
        <v>153</v>
      </c>
      <c r="D1721" t="s">
        <v>384</v>
      </c>
      <c r="E1721">
        <v>1363</v>
      </c>
      <c r="F1721">
        <v>409</v>
      </c>
      <c r="G1721">
        <v>108.55</v>
      </c>
      <c r="H1721">
        <v>523</v>
      </c>
      <c r="I1721">
        <v>15770</v>
      </c>
      <c r="J1721">
        <v>100.26</v>
      </c>
      <c r="K1721">
        <v>113.77</v>
      </c>
      <c r="L1721">
        <v>211</v>
      </c>
      <c r="M1721">
        <v>849</v>
      </c>
      <c r="N1721">
        <v>219</v>
      </c>
      <c r="O1721">
        <v>44</v>
      </c>
      <c r="P1721">
        <v>40</v>
      </c>
    </row>
    <row r="1722" spans="1:16" x14ac:dyDescent="0.2">
      <c r="A1722" t="s">
        <v>341</v>
      </c>
      <c r="B1722" t="s">
        <v>418</v>
      </c>
      <c r="C1722" t="s">
        <v>78</v>
      </c>
      <c r="D1722" t="s">
        <v>384</v>
      </c>
      <c r="E1722">
        <v>198</v>
      </c>
      <c r="F1722">
        <v>17</v>
      </c>
      <c r="G1722">
        <v>73.290000000000006</v>
      </c>
      <c r="H1722">
        <v>68</v>
      </c>
      <c r="I1722">
        <v>1958</v>
      </c>
      <c r="J1722">
        <v>85.01</v>
      </c>
      <c r="K1722">
        <v>80.23</v>
      </c>
      <c r="L1722">
        <v>21</v>
      </c>
      <c r="M1722">
        <v>122</v>
      </c>
      <c r="N1722">
        <v>38</v>
      </c>
      <c r="O1722">
        <v>17</v>
      </c>
    </row>
    <row r="1723" spans="1:16" x14ac:dyDescent="0.2">
      <c r="A1723" t="s">
        <v>341</v>
      </c>
      <c r="B1723" t="s">
        <v>418</v>
      </c>
      <c r="C1723" t="s">
        <v>154</v>
      </c>
      <c r="D1723" t="s">
        <v>384</v>
      </c>
      <c r="E1723">
        <v>286</v>
      </c>
      <c r="F1723">
        <v>11</v>
      </c>
      <c r="G1723">
        <v>83.87</v>
      </c>
      <c r="H1723">
        <v>139</v>
      </c>
      <c r="I1723">
        <v>4346</v>
      </c>
      <c r="J1723">
        <v>86.19</v>
      </c>
      <c r="K1723">
        <v>84.42</v>
      </c>
      <c r="L1723">
        <v>30</v>
      </c>
      <c r="M1723">
        <v>166</v>
      </c>
      <c r="N1723">
        <v>60</v>
      </c>
      <c r="O1723">
        <v>28</v>
      </c>
      <c r="P1723">
        <v>2</v>
      </c>
    </row>
    <row r="1724" spans="1:16" x14ac:dyDescent="0.2">
      <c r="A1724" t="s">
        <v>341</v>
      </c>
      <c r="B1724" t="s">
        <v>418</v>
      </c>
      <c r="C1724" t="s">
        <v>155</v>
      </c>
      <c r="D1724" t="s">
        <v>384</v>
      </c>
      <c r="E1724">
        <v>264</v>
      </c>
      <c r="F1724">
        <v>16</v>
      </c>
      <c r="G1724">
        <v>69.430000000000007</v>
      </c>
      <c r="H1724">
        <v>99</v>
      </c>
      <c r="I1724">
        <v>3257</v>
      </c>
      <c r="J1724">
        <v>95.65</v>
      </c>
      <c r="K1724">
        <v>89.61</v>
      </c>
      <c r="L1724">
        <v>50</v>
      </c>
      <c r="M1724">
        <v>121</v>
      </c>
      <c r="N1724">
        <v>70</v>
      </c>
      <c r="O1724">
        <v>22</v>
      </c>
      <c r="P1724">
        <v>1</v>
      </c>
    </row>
    <row r="1725" spans="1:16" x14ac:dyDescent="0.2">
      <c r="A1725" t="s">
        <v>341</v>
      </c>
      <c r="B1725" t="s">
        <v>418</v>
      </c>
      <c r="C1725" t="s">
        <v>156</v>
      </c>
      <c r="D1725" t="s">
        <v>384</v>
      </c>
      <c r="E1725">
        <v>593</v>
      </c>
      <c r="F1725">
        <v>30</v>
      </c>
      <c r="G1725">
        <v>73.78</v>
      </c>
      <c r="H1725">
        <v>165</v>
      </c>
      <c r="I1725">
        <v>6059</v>
      </c>
      <c r="J1725">
        <v>79.89</v>
      </c>
      <c r="K1725">
        <v>86.2</v>
      </c>
      <c r="L1725">
        <v>77</v>
      </c>
      <c r="M1725">
        <v>338</v>
      </c>
      <c r="N1725">
        <v>133</v>
      </c>
      <c r="O1725">
        <v>38</v>
      </c>
      <c r="P1725">
        <v>7</v>
      </c>
    </row>
    <row r="1726" spans="1:16" x14ac:dyDescent="0.2">
      <c r="A1726" t="s">
        <v>341</v>
      </c>
      <c r="B1726" t="s">
        <v>418</v>
      </c>
      <c r="C1726" t="s">
        <v>361</v>
      </c>
      <c r="D1726" t="s">
        <v>384</v>
      </c>
      <c r="E1726">
        <v>293</v>
      </c>
      <c r="F1726">
        <v>7</v>
      </c>
      <c r="G1726">
        <v>71.44</v>
      </c>
      <c r="H1726">
        <v>89</v>
      </c>
      <c r="I1726">
        <v>2295</v>
      </c>
      <c r="J1726">
        <v>81.03</v>
      </c>
      <c r="K1726">
        <v>77.13</v>
      </c>
      <c r="L1726">
        <v>45</v>
      </c>
      <c r="M1726">
        <v>176</v>
      </c>
      <c r="N1726">
        <v>49</v>
      </c>
      <c r="O1726">
        <v>12</v>
      </c>
      <c r="P1726">
        <v>11</v>
      </c>
    </row>
    <row r="1727" spans="1:16" x14ac:dyDescent="0.2">
      <c r="A1727" t="s">
        <v>341</v>
      </c>
      <c r="B1727" t="s">
        <v>418</v>
      </c>
      <c r="C1727" t="s">
        <v>157</v>
      </c>
      <c r="D1727" t="s">
        <v>384</v>
      </c>
      <c r="E1727">
        <v>481</v>
      </c>
      <c r="F1727">
        <v>26</v>
      </c>
      <c r="G1727">
        <v>78.06</v>
      </c>
      <c r="H1727">
        <v>155</v>
      </c>
      <c r="I1727">
        <v>5176</v>
      </c>
      <c r="J1727">
        <v>91.03</v>
      </c>
      <c r="K1727">
        <v>90.88</v>
      </c>
      <c r="L1727">
        <v>61</v>
      </c>
      <c r="M1727">
        <v>284</v>
      </c>
      <c r="N1727">
        <v>70</v>
      </c>
      <c r="O1727">
        <v>60</v>
      </c>
      <c r="P1727">
        <v>6</v>
      </c>
    </row>
    <row r="1728" spans="1:16" x14ac:dyDescent="0.2">
      <c r="A1728" t="s">
        <v>341</v>
      </c>
      <c r="B1728" t="s">
        <v>418</v>
      </c>
      <c r="C1728" t="s">
        <v>158</v>
      </c>
      <c r="D1728" t="s">
        <v>384</v>
      </c>
      <c r="E1728">
        <v>345</v>
      </c>
      <c r="F1728">
        <v>38</v>
      </c>
      <c r="G1728">
        <v>87.27</v>
      </c>
      <c r="H1728">
        <v>177</v>
      </c>
      <c r="I1728">
        <v>5084</v>
      </c>
      <c r="J1728">
        <v>91.54</v>
      </c>
      <c r="K1728">
        <v>100.77</v>
      </c>
      <c r="L1728">
        <v>50</v>
      </c>
      <c r="M1728">
        <v>227</v>
      </c>
      <c r="N1728">
        <v>41</v>
      </c>
      <c r="O1728">
        <v>17</v>
      </c>
      <c r="P1728">
        <v>10</v>
      </c>
    </row>
    <row r="1729" spans="1:16" x14ac:dyDescent="0.2">
      <c r="A1729" t="s">
        <v>341</v>
      </c>
      <c r="B1729" t="s">
        <v>418</v>
      </c>
      <c r="C1729" t="s">
        <v>159</v>
      </c>
      <c r="D1729" t="s">
        <v>384</v>
      </c>
      <c r="E1729">
        <v>209</v>
      </c>
      <c r="F1729">
        <v>25</v>
      </c>
      <c r="G1729">
        <v>77.38</v>
      </c>
      <c r="H1729">
        <v>77</v>
      </c>
      <c r="I1729">
        <v>2311</v>
      </c>
      <c r="J1729">
        <v>87.78</v>
      </c>
      <c r="K1729">
        <v>85.68</v>
      </c>
      <c r="L1729">
        <v>29</v>
      </c>
      <c r="M1729">
        <v>101</v>
      </c>
      <c r="N1729">
        <v>55</v>
      </c>
      <c r="O1729">
        <v>22</v>
      </c>
      <c r="P1729">
        <v>2</v>
      </c>
    </row>
    <row r="1730" spans="1:16" x14ac:dyDescent="0.2">
      <c r="A1730" t="s">
        <v>341</v>
      </c>
      <c r="B1730" t="s">
        <v>418</v>
      </c>
      <c r="C1730" t="s">
        <v>160</v>
      </c>
      <c r="D1730" t="s">
        <v>384</v>
      </c>
      <c r="E1730">
        <v>201</v>
      </c>
      <c r="F1730">
        <v>13</v>
      </c>
      <c r="G1730">
        <v>90.97</v>
      </c>
      <c r="H1730">
        <v>53</v>
      </c>
      <c r="I1730">
        <v>2272</v>
      </c>
      <c r="J1730">
        <v>79.319999999999993</v>
      </c>
      <c r="K1730">
        <v>84.81</v>
      </c>
      <c r="L1730">
        <v>8</v>
      </c>
      <c r="M1730">
        <v>128</v>
      </c>
      <c r="N1730">
        <v>43</v>
      </c>
      <c r="O1730">
        <v>21</v>
      </c>
      <c r="P1730">
        <v>1</v>
      </c>
    </row>
    <row r="1731" spans="1:16" x14ac:dyDescent="0.2">
      <c r="A1731" t="s">
        <v>341</v>
      </c>
      <c r="B1731" t="s">
        <v>418</v>
      </c>
      <c r="C1731" t="s">
        <v>391</v>
      </c>
      <c r="D1731" t="s">
        <v>384</v>
      </c>
      <c r="E1731">
        <v>246742</v>
      </c>
      <c r="F1731">
        <v>48368</v>
      </c>
      <c r="G1731">
        <v>87.25</v>
      </c>
      <c r="H1731">
        <v>154</v>
      </c>
      <c r="I1731">
        <v>4575</v>
      </c>
      <c r="J1731">
        <v>84.59</v>
      </c>
      <c r="K1731">
        <v>87.37</v>
      </c>
      <c r="L1731">
        <v>26993</v>
      </c>
      <c r="M1731">
        <v>215465</v>
      </c>
      <c r="N1731">
        <v>4207</v>
      </c>
      <c r="O1731">
        <v>77</v>
      </c>
    </row>
    <row r="1732" spans="1:16" x14ac:dyDescent="0.2">
      <c r="A1732" t="s">
        <v>341</v>
      </c>
      <c r="B1732" t="s">
        <v>346</v>
      </c>
      <c r="C1732" t="s">
        <v>112</v>
      </c>
      <c r="D1732" t="s">
        <v>384</v>
      </c>
      <c r="E1732">
        <v>1025</v>
      </c>
      <c r="F1732">
        <v>51</v>
      </c>
      <c r="G1732">
        <v>63.87</v>
      </c>
      <c r="H1732">
        <v>265</v>
      </c>
      <c r="I1732">
        <v>7165</v>
      </c>
      <c r="J1732">
        <v>80.05</v>
      </c>
      <c r="K1732">
        <v>99.64</v>
      </c>
      <c r="L1732">
        <v>219</v>
      </c>
      <c r="M1732">
        <v>640</v>
      </c>
      <c r="N1732">
        <v>152</v>
      </c>
      <c r="O1732">
        <v>11</v>
      </c>
      <c r="P1732">
        <v>3</v>
      </c>
    </row>
    <row r="1733" spans="1:16" x14ac:dyDescent="0.2">
      <c r="A1733" t="s">
        <v>341</v>
      </c>
      <c r="B1733" t="s">
        <v>346</v>
      </c>
      <c r="C1733" t="s">
        <v>86</v>
      </c>
      <c r="D1733" t="s">
        <v>384</v>
      </c>
      <c r="E1733">
        <v>3028</v>
      </c>
      <c r="F1733">
        <v>1119</v>
      </c>
      <c r="G1733">
        <v>121.29</v>
      </c>
      <c r="H1733">
        <v>1176</v>
      </c>
      <c r="I1733">
        <v>36738</v>
      </c>
      <c r="J1733">
        <v>119.11</v>
      </c>
      <c r="K1733">
        <v>115.15</v>
      </c>
      <c r="L1733">
        <v>510</v>
      </c>
      <c r="M1733">
        <v>1499</v>
      </c>
      <c r="N1733">
        <v>553</v>
      </c>
      <c r="O1733">
        <v>357</v>
      </c>
      <c r="P1733">
        <v>108</v>
      </c>
    </row>
    <row r="1734" spans="1:16" x14ac:dyDescent="0.2">
      <c r="A1734" t="s">
        <v>341</v>
      </c>
      <c r="B1734" t="s">
        <v>346</v>
      </c>
      <c r="C1734" t="s">
        <v>89</v>
      </c>
      <c r="D1734" t="s">
        <v>384</v>
      </c>
      <c r="E1734">
        <v>3933</v>
      </c>
      <c r="F1734">
        <v>1149</v>
      </c>
      <c r="G1734">
        <v>97.29</v>
      </c>
      <c r="H1734">
        <v>748</v>
      </c>
      <c r="I1734">
        <v>24768</v>
      </c>
      <c r="J1734">
        <v>109.48</v>
      </c>
      <c r="K1734">
        <v>128.04</v>
      </c>
      <c r="L1734">
        <v>826</v>
      </c>
      <c r="M1734">
        <v>2293</v>
      </c>
      <c r="N1734">
        <v>467</v>
      </c>
      <c r="O1734">
        <v>311</v>
      </c>
      <c r="P1734">
        <v>36</v>
      </c>
    </row>
    <row r="1735" spans="1:16" x14ac:dyDescent="0.2">
      <c r="A1735" t="s">
        <v>341</v>
      </c>
      <c r="B1735" t="s">
        <v>346</v>
      </c>
      <c r="C1735" t="s">
        <v>135</v>
      </c>
      <c r="D1735" t="s">
        <v>384</v>
      </c>
      <c r="E1735">
        <v>1770</v>
      </c>
      <c r="F1735">
        <v>433</v>
      </c>
      <c r="G1735">
        <v>91.49</v>
      </c>
      <c r="H1735">
        <v>332</v>
      </c>
      <c r="I1735">
        <v>11125</v>
      </c>
      <c r="J1735">
        <v>92.27</v>
      </c>
      <c r="K1735">
        <v>92.09</v>
      </c>
      <c r="L1735">
        <v>353</v>
      </c>
      <c r="M1735">
        <v>1096</v>
      </c>
      <c r="N1735">
        <v>206</v>
      </c>
      <c r="O1735">
        <v>59</v>
      </c>
      <c r="P1735">
        <v>56</v>
      </c>
    </row>
    <row r="1736" spans="1:16" x14ac:dyDescent="0.2">
      <c r="A1736" t="s">
        <v>341</v>
      </c>
      <c r="B1736" t="s">
        <v>346</v>
      </c>
      <c r="C1736" t="s">
        <v>78</v>
      </c>
      <c r="D1736" t="s">
        <v>384</v>
      </c>
      <c r="E1736">
        <v>198</v>
      </c>
      <c r="F1736">
        <v>17</v>
      </c>
      <c r="G1736">
        <v>73.290000000000006</v>
      </c>
      <c r="H1736">
        <v>68</v>
      </c>
      <c r="I1736">
        <v>1945</v>
      </c>
      <c r="J1736">
        <v>85.01</v>
      </c>
      <c r="K1736">
        <v>80.64</v>
      </c>
      <c r="L1736">
        <v>21</v>
      </c>
      <c r="M1736">
        <v>122</v>
      </c>
      <c r="N1736">
        <v>38</v>
      </c>
      <c r="O1736">
        <v>17</v>
      </c>
    </row>
    <row r="1737" spans="1:16" x14ac:dyDescent="0.2">
      <c r="A1737" t="s">
        <v>341</v>
      </c>
      <c r="B1737" t="s">
        <v>346</v>
      </c>
      <c r="C1737" t="s">
        <v>156</v>
      </c>
      <c r="D1737" t="s">
        <v>384</v>
      </c>
      <c r="E1737">
        <v>593</v>
      </c>
      <c r="F1737">
        <v>30</v>
      </c>
      <c r="G1737">
        <v>73.78</v>
      </c>
      <c r="H1737">
        <v>165</v>
      </c>
      <c r="I1737">
        <v>6050</v>
      </c>
      <c r="J1737">
        <v>79.89</v>
      </c>
      <c r="K1737">
        <v>86.24</v>
      </c>
      <c r="L1737">
        <v>77</v>
      </c>
      <c r="M1737">
        <v>338</v>
      </c>
      <c r="N1737">
        <v>133</v>
      </c>
      <c r="O1737">
        <v>38</v>
      </c>
      <c r="P1737">
        <v>7</v>
      </c>
    </row>
    <row r="1738" spans="1:16" x14ac:dyDescent="0.2">
      <c r="A1738" t="s">
        <v>341</v>
      </c>
      <c r="B1738" t="s">
        <v>347</v>
      </c>
      <c r="C1738" t="s">
        <v>86</v>
      </c>
      <c r="D1738" t="s">
        <v>384</v>
      </c>
      <c r="E1738">
        <v>1376</v>
      </c>
      <c r="F1738">
        <v>414</v>
      </c>
      <c r="G1738">
        <v>112.83</v>
      </c>
      <c r="H1738">
        <v>630</v>
      </c>
      <c r="I1738">
        <v>13338</v>
      </c>
      <c r="J1738">
        <v>132.57</v>
      </c>
      <c r="K1738">
        <v>111.74</v>
      </c>
      <c r="L1738">
        <v>453</v>
      </c>
      <c r="M1738">
        <v>348</v>
      </c>
      <c r="N1738">
        <v>74</v>
      </c>
      <c r="O1738">
        <v>360</v>
      </c>
      <c r="P1738">
        <v>136</v>
      </c>
    </row>
    <row r="1739" spans="1:16" x14ac:dyDescent="0.2">
      <c r="A1739" t="s">
        <v>341</v>
      </c>
      <c r="B1739" t="s">
        <v>347</v>
      </c>
      <c r="C1739" t="s">
        <v>130</v>
      </c>
      <c r="D1739" t="s">
        <v>384</v>
      </c>
      <c r="E1739">
        <v>1654</v>
      </c>
      <c r="F1739">
        <v>671</v>
      </c>
      <c r="G1739">
        <v>126.28</v>
      </c>
      <c r="H1739">
        <v>576</v>
      </c>
      <c r="I1739">
        <v>19705</v>
      </c>
      <c r="J1739">
        <v>130.6</v>
      </c>
      <c r="K1739">
        <v>99.9</v>
      </c>
      <c r="L1739">
        <v>635</v>
      </c>
      <c r="M1739">
        <v>561</v>
      </c>
      <c r="N1739">
        <v>94</v>
      </c>
      <c r="O1739">
        <v>279</v>
      </c>
      <c r="P1739">
        <v>85</v>
      </c>
    </row>
    <row r="1740" spans="1:16" x14ac:dyDescent="0.2">
      <c r="A1740" t="s">
        <v>341</v>
      </c>
      <c r="B1740" t="s">
        <v>348</v>
      </c>
      <c r="C1740" t="s">
        <v>120</v>
      </c>
      <c r="D1740" t="s">
        <v>384</v>
      </c>
      <c r="E1740">
        <v>10</v>
      </c>
      <c r="F1740">
        <v>4</v>
      </c>
      <c r="G1740">
        <v>89</v>
      </c>
      <c r="H1740">
        <v>1</v>
      </c>
      <c r="I1740">
        <v>62</v>
      </c>
      <c r="J1740">
        <v>18</v>
      </c>
      <c r="K1740">
        <v>96.13</v>
      </c>
      <c r="M1740">
        <v>5</v>
      </c>
      <c r="N1740">
        <v>4</v>
      </c>
      <c r="O1740">
        <v>1</v>
      </c>
    </row>
    <row r="1741" spans="1:16" x14ac:dyDescent="0.2">
      <c r="A1741" t="s">
        <v>341</v>
      </c>
      <c r="B1741" t="s">
        <v>349</v>
      </c>
      <c r="C1741" t="s">
        <v>650</v>
      </c>
      <c r="D1741" t="s">
        <v>384</v>
      </c>
      <c r="E1741">
        <v>91</v>
      </c>
      <c r="F1741">
        <v>3</v>
      </c>
      <c r="G1741">
        <v>34.840000000000003</v>
      </c>
      <c r="H1741">
        <v>2</v>
      </c>
      <c r="I1741">
        <v>82</v>
      </c>
      <c r="J1741">
        <v>321</v>
      </c>
      <c r="K1741">
        <v>285.55</v>
      </c>
      <c r="M1741">
        <v>81</v>
      </c>
      <c r="N1741">
        <v>10</v>
      </c>
    </row>
    <row r="1742" spans="1:16" x14ac:dyDescent="0.2">
      <c r="A1742" t="s">
        <v>341</v>
      </c>
      <c r="B1742" t="s">
        <v>349</v>
      </c>
      <c r="C1742" t="s">
        <v>120</v>
      </c>
      <c r="D1742" t="s">
        <v>384</v>
      </c>
      <c r="E1742">
        <v>1</v>
      </c>
      <c r="G1742">
        <v>7</v>
      </c>
      <c r="I1742">
        <v>3</v>
      </c>
      <c r="K1742">
        <v>289</v>
      </c>
      <c r="M1742">
        <v>1</v>
      </c>
    </row>
    <row r="1743" spans="1:16" x14ac:dyDescent="0.2">
      <c r="A1743" t="s">
        <v>341</v>
      </c>
      <c r="B1743" t="s">
        <v>349</v>
      </c>
      <c r="C1743" t="s">
        <v>391</v>
      </c>
      <c r="D1743" t="s">
        <v>384</v>
      </c>
      <c r="E1743">
        <v>70</v>
      </c>
      <c r="F1743">
        <v>1</v>
      </c>
      <c r="G1743">
        <v>25.66</v>
      </c>
      <c r="I1743">
        <v>3</v>
      </c>
      <c r="K1743">
        <v>1</v>
      </c>
      <c r="M1743">
        <v>64</v>
      </c>
      <c r="N1743">
        <v>6</v>
      </c>
    </row>
    <row r="1744" spans="1:16" x14ac:dyDescent="0.2">
      <c r="A1744" t="s">
        <v>341</v>
      </c>
      <c r="B1744" t="s">
        <v>346</v>
      </c>
      <c r="C1744" t="s">
        <v>110</v>
      </c>
      <c r="D1744" t="s">
        <v>384</v>
      </c>
      <c r="E1744">
        <v>1629</v>
      </c>
      <c r="F1744">
        <v>354</v>
      </c>
      <c r="G1744">
        <v>82.64</v>
      </c>
      <c r="H1744">
        <v>724</v>
      </c>
      <c r="I1744">
        <v>19696</v>
      </c>
      <c r="J1744">
        <v>78.42</v>
      </c>
      <c r="K1744">
        <v>77.88</v>
      </c>
      <c r="L1744">
        <v>210</v>
      </c>
      <c r="M1744">
        <v>740</v>
      </c>
      <c r="N1744">
        <v>522</v>
      </c>
      <c r="O1744">
        <v>75</v>
      </c>
      <c r="P1744">
        <v>81</v>
      </c>
    </row>
    <row r="1745" spans="1:16" x14ac:dyDescent="0.2">
      <c r="A1745" t="s">
        <v>341</v>
      </c>
      <c r="B1745" t="s">
        <v>346</v>
      </c>
      <c r="C1745" t="s">
        <v>113</v>
      </c>
      <c r="D1745" t="s">
        <v>384</v>
      </c>
      <c r="E1745">
        <v>818</v>
      </c>
      <c r="F1745">
        <v>31</v>
      </c>
      <c r="G1745">
        <v>71.39</v>
      </c>
      <c r="H1745">
        <v>207</v>
      </c>
      <c r="I1745">
        <v>7182</v>
      </c>
      <c r="J1745">
        <v>84.49</v>
      </c>
      <c r="K1745">
        <v>86.96</v>
      </c>
      <c r="L1745">
        <v>120</v>
      </c>
      <c r="M1745">
        <v>458</v>
      </c>
      <c r="N1745">
        <v>155</v>
      </c>
      <c r="O1745">
        <v>56</v>
      </c>
      <c r="P1745">
        <v>29</v>
      </c>
    </row>
    <row r="1746" spans="1:16" x14ac:dyDescent="0.2">
      <c r="A1746" t="s">
        <v>341</v>
      </c>
      <c r="B1746" t="s">
        <v>346</v>
      </c>
      <c r="C1746" t="s">
        <v>114</v>
      </c>
      <c r="D1746" t="s">
        <v>384</v>
      </c>
      <c r="E1746">
        <v>281</v>
      </c>
      <c r="F1746">
        <v>10</v>
      </c>
      <c r="G1746">
        <v>67.25</v>
      </c>
      <c r="H1746">
        <v>130</v>
      </c>
      <c r="I1746">
        <v>4046</v>
      </c>
      <c r="J1746">
        <v>93</v>
      </c>
      <c r="K1746">
        <v>89</v>
      </c>
      <c r="L1746">
        <v>10</v>
      </c>
      <c r="M1746">
        <v>211</v>
      </c>
      <c r="N1746">
        <v>33</v>
      </c>
      <c r="O1746">
        <v>5</v>
      </c>
      <c r="P1746">
        <v>22</v>
      </c>
    </row>
    <row r="1747" spans="1:16" x14ac:dyDescent="0.2">
      <c r="A1747" t="s">
        <v>341</v>
      </c>
      <c r="B1747" t="s">
        <v>346</v>
      </c>
      <c r="C1747" t="s">
        <v>115</v>
      </c>
      <c r="D1747" t="s">
        <v>384</v>
      </c>
      <c r="E1747">
        <v>530</v>
      </c>
      <c r="F1747">
        <v>176</v>
      </c>
      <c r="G1747">
        <v>99.61</v>
      </c>
      <c r="H1747">
        <v>291</v>
      </c>
      <c r="I1747">
        <v>7772</v>
      </c>
      <c r="J1747">
        <v>88.99</v>
      </c>
      <c r="K1747">
        <v>122.93</v>
      </c>
      <c r="L1747">
        <v>74</v>
      </c>
      <c r="M1747">
        <v>281</v>
      </c>
      <c r="N1747">
        <v>135</v>
      </c>
      <c r="O1747">
        <v>13</v>
      </c>
      <c r="P1747">
        <v>27</v>
      </c>
    </row>
    <row r="1748" spans="1:16" x14ac:dyDescent="0.2">
      <c r="A1748" t="s">
        <v>341</v>
      </c>
      <c r="B1748" t="s">
        <v>346</v>
      </c>
      <c r="C1748" t="s">
        <v>124</v>
      </c>
      <c r="D1748" t="s">
        <v>384</v>
      </c>
      <c r="E1748">
        <v>699</v>
      </c>
      <c r="F1748">
        <v>231</v>
      </c>
      <c r="G1748">
        <v>128.41999999999999</v>
      </c>
      <c r="H1748">
        <v>279</v>
      </c>
      <c r="I1748">
        <v>8416</v>
      </c>
      <c r="J1748">
        <v>166.08</v>
      </c>
      <c r="K1748">
        <v>134.61000000000001</v>
      </c>
      <c r="L1748">
        <v>102</v>
      </c>
      <c r="M1748">
        <v>422</v>
      </c>
      <c r="N1748">
        <v>159</v>
      </c>
      <c r="O1748">
        <v>12</v>
      </c>
      <c r="P1748">
        <v>4</v>
      </c>
    </row>
    <row r="1749" spans="1:16" x14ac:dyDescent="0.2">
      <c r="A1749" t="s">
        <v>341</v>
      </c>
      <c r="B1749" t="s">
        <v>346</v>
      </c>
      <c r="C1749" t="s">
        <v>126</v>
      </c>
      <c r="D1749" t="s">
        <v>384</v>
      </c>
      <c r="E1749">
        <v>1236</v>
      </c>
      <c r="F1749">
        <v>350</v>
      </c>
      <c r="G1749">
        <v>101.96</v>
      </c>
      <c r="H1749">
        <v>425</v>
      </c>
      <c r="I1749">
        <v>14048</v>
      </c>
      <c r="J1749">
        <v>112.88</v>
      </c>
      <c r="K1749">
        <v>122.05</v>
      </c>
      <c r="L1749">
        <v>233</v>
      </c>
      <c r="M1749">
        <v>791</v>
      </c>
      <c r="N1749">
        <v>186</v>
      </c>
      <c r="O1749">
        <v>25</v>
      </c>
      <c r="P1749">
        <v>1</v>
      </c>
    </row>
    <row r="1750" spans="1:16" x14ac:dyDescent="0.2">
      <c r="A1750" t="s">
        <v>341</v>
      </c>
      <c r="B1750" t="s">
        <v>346</v>
      </c>
      <c r="C1750" t="s">
        <v>140</v>
      </c>
      <c r="D1750" t="s">
        <v>384</v>
      </c>
      <c r="E1750">
        <v>2671</v>
      </c>
      <c r="F1750">
        <v>564</v>
      </c>
      <c r="G1750">
        <v>86.71</v>
      </c>
      <c r="H1750">
        <v>832</v>
      </c>
      <c r="I1750">
        <v>19737</v>
      </c>
      <c r="J1750">
        <v>114.94</v>
      </c>
      <c r="K1750">
        <v>114.96</v>
      </c>
      <c r="L1750">
        <v>512</v>
      </c>
      <c r="M1750">
        <v>1492</v>
      </c>
      <c r="N1750">
        <v>491</v>
      </c>
      <c r="O1750">
        <v>147</v>
      </c>
      <c r="P1750">
        <v>29</v>
      </c>
    </row>
    <row r="1751" spans="1:16" x14ac:dyDescent="0.2">
      <c r="A1751" t="s">
        <v>341</v>
      </c>
      <c r="B1751" t="s">
        <v>346</v>
      </c>
      <c r="C1751" t="s">
        <v>143</v>
      </c>
      <c r="D1751" t="s">
        <v>384</v>
      </c>
      <c r="E1751">
        <v>1243</v>
      </c>
      <c r="F1751">
        <v>367</v>
      </c>
      <c r="G1751">
        <v>100.99</v>
      </c>
      <c r="H1751">
        <v>332</v>
      </c>
      <c r="I1751">
        <v>9649</v>
      </c>
      <c r="J1751">
        <v>127.09</v>
      </c>
      <c r="K1751">
        <v>133.78</v>
      </c>
      <c r="L1751">
        <v>242</v>
      </c>
      <c r="M1751">
        <v>768</v>
      </c>
      <c r="N1751">
        <v>106</v>
      </c>
      <c r="O1751">
        <v>114</v>
      </c>
      <c r="P1751">
        <v>13</v>
      </c>
    </row>
    <row r="1752" spans="1:16" x14ac:dyDescent="0.2">
      <c r="A1752" t="s">
        <v>341</v>
      </c>
      <c r="B1752" t="s">
        <v>346</v>
      </c>
      <c r="C1752" t="s">
        <v>145</v>
      </c>
      <c r="D1752" t="s">
        <v>384</v>
      </c>
      <c r="E1752">
        <v>905</v>
      </c>
      <c r="F1752">
        <v>118</v>
      </c>
      <c r="G1752">
        <v>78.86</v>
      </c>
      <c r="H1752">
        <v>411</v>
      </c>
      <c r="I1752">
        <v>12046</v>
      </c>
      <c r="J1752">
        <v>125.42</v>
      </c>
      <c r="K1752">
        <v>135.19</v>
      </c>
      <c r="L1752">
        <v>178</v>
      </c>
      <c r="M1752">
        <v>586</v>
      </c>
      <c r="N1752">
        <v>58</v>
      </c>
      <c r="O1752">
        <v>24</v>
      </c>
      <c r="P1752">
        <v>59</v>
      </c>
    </row>
    <row r="1753" spans="1:16" x14ac:dyDescent="0.2">
      <c r="A1753" t="s">
        <v>341</v>
      </c>
      <c r="B1753" t="s">
        <v>346</v>
      </c>
      <c r="C1753" t="s">
        <v>147</v>
      </c>
      <c r="D1753" t="s">
        <v>384</v>
      </c>
      <c r="E1753">
        <v>624</v>
      </c>
      <c r="F1753">
        <v>49</v>
      </c>
      <c r="G1753">
        <v>73.849999999999994</v>
      </c>
      <c r="H1753">
        <v>225</v>
      </c>
      <c r="I1753">
        <v>6757</v>
      </c>
      <c r="J1753">
        <v>89.45</v>
      </c>
      <c r="K1753">
        <v>94.39</v>
      </c>
      <c r="L1753">
        <v>106</v>
      </c>
      <c r="M1753">
        <v>312</v>
      </c>
      <c r="N1753">
        <v>113</v>
      </c>
      <c r="O1753">
        <v>88</v>
      </c>
      <c r="P1753">
        <v>5</v>
      </c>
    </row>
    <row r="1754" spans="1:16" x14ac:dyDescent="0.2">
      <c r="A1754" t="s">
        <v>341</v>
      </c>
      <c r="B1754" t="s">
        <v>346</v>
      </c>
      <c r="C1754" t="s">
        <v>149</v>
      </c>
      <c r="D1754" t="s">
        <v>384</v>
      </c>
      <c r="E1754">
        <v>370</v>
      </c>
      <c r="F1754">
        <v>44</v>
      </c>
      <c r="G1754">
        <v>86.11</v>
      </c>
      <c r="H1754">
        <v>187</v>
      </c>
      <c r="I1754">
        <v>4161</v>
      </c>
      <c r="J1754">
        <v>79.319999999999993</v>
      </c>
      <c r="K1754">
        <v>94.64</v>
      </c>
      <c r="L1754">
        <v>44</v>
      </c>
      <c r="M1754">
        <v>148</v>
      </c>
      <c r="N1754">
        <v>108</v>
      </c>
      <c r="O1754">
        <v>62</v>
      </c>
      <c r="P1754">
        <v>8</v>
      </c>
    </row>
    <row r="1755" spans="1:16" x14ac:dyDescent="0.2">
      <c r="A1755" t="s">
        <v>341</v>
      </c>
      <c r="B1755" t="s">
        <v>346</v>
      </c>
      <c r="C1755" t="s">
        <v>360</v>
      </c>
      <c r="D1755" t="s">
        <v>384</v>
      </c>
      <c r="E1755">
        <v>5</v>
      </c>
      <c r="F1755">
        <v>4</v>
      </c>
      <c r="G1755">
        <v>132.4</v>
      </c>
      <c r="I1755">
        <v>1</v>
      </c>
      <c r="K1755">
        <v>32</v>
      </c>
      <c r="M1755">
        <v>3</v>
      </c>
      <c r="N1755">
        <v>2</v>
      </c>
    </row>
    <row r="1756" spans="1:16" x14ac:dyDescent="0.2">
      <c r="A1756" t="s">
        <v>341</v>
      </c>
      <c r="B1756" t="s">
        <v>346</v>
      </c>
      <c r="C1756" t="s">
        <v>870</v>
      </c>
      <c r="D1756" t="s">
        <v>384</v>
      </c>
      <c r="I1756">
        <v>1</v>
      </c>
      <c r="K1756">
        <v>2</v>
      </c>
    </row>
    <row r="1757" spans="1:16" x14ac:dyDescent="0.2">
      <c r="A1757" t="s">
        <v>341</v>
      </c>
      <c r="B1757" t="s">
        <v>346</v>
      </c>
      <c r="C1757" t="s">
        <v>154</v>
      </c>
      <c r="D1757" t="s">
        <v>384</v>
      </c>
      <c r="E1757">
        <v>286</v>
      </c>
      <c r="F1757">
        <v>11</v>
      </c>
      <c r="G1757">
        <v>83.87</v>
      </c>
      <c r="H1757">
        <v>139</v>
      </c>
      <c r="I1757">
        <v>4323</v>
      </c>
      <c r="J1757">
        <v>86.19</v>
      </c>
      <c r="K1757">
        <v>84.59</v>
      </c>
      <c r="L1757">
        <v>30</v>
      </c>
      <c r="M1757">
        <v>166</v>
      </c>
      <c r="N1757">
        <v>60</v>
      </c>
      <c r="O1757">
        <v>28</v>
      </c>
      <c r="P1757">
        <v>2</v>
      </c>
    </row>
    <row r="1758" spans="1:16" x14ac:dyDescent="0.2">
      <c r="A1758" t="s">
        <v>341</v>
      </c>
      <c r="B1758" t="s">
        <v>346</v>
      </c>
      <c r="C1758" t="s">
        <v>361</v>
      </c>
      <c r="D1758" t="s">
        <v>384</v>
      </c>
      <c r="E1758">
        <v>291</v>
      </c>
      <c r="F1758">
        <v>7</v>
      </c>
      <c r="G1758">
        <v>71.680000000000007</v>
      </c>
      <c r="H1758">
        <v>88</v>
      </c>
      <c r="I1758">
        <v>2287</v>
      </c>
      <c r="J1758">
        <v>81.94</v>
      </c>
      <c r="K1758">
        <v>77.3</v>
      </c>
      <c r="L1758">
        <v>44</v>
      </c>
      <c r="M1758">
        <v>175</v>
      </c>
      <c r="N1758">
        <v>49</v>
      </c>
      <c r="O1758">
        <v>12</v>
      </c>
      <c r="P1758">
        <v>11</v>
      </c>
    </row>
    <row r="1759" spans="1:16" x14ac:dyDescent="0.2">
      <c r="A1759" t="s">
        <v>341</v>
      </c>
      <c r="B1759" t="s">
        <v>346</v>
      </c>
      <c r="C1759" t="s">
        <v>158</v>
      </c>
      <c r="D1759" t="s">
        <v>384</v>
      </c>
      <c r="E1759">
        <v>344</v>
      </c>
      <c r="F1759">
        <v>38</v>
      </c>
      <c r="G1759">
        <v>87.19</v>
      </c>
      <c r="H1759">
        <v>177</v>
      </c>
      <c r="I1759">
        <v>5062</v>
      </c>
      <c r="J1759">
        <v>91.54</v>
      </c>
      <c r="K1759">
        <v>101.1</v>
      </c>
      <c r="L1759">
        <v>50</v>
      </c>
      <c r="M1759">
        <v>227</v>
      </c>
      <c r="N1759">
        <v>40</v>
      </c>
      <c r="O1759">
        <v>17</v>
      </c>
      <c r="P1759">
        <v>10</v>
      </c>
    </row>
    <row r="1760" spans="1:16" x14ac:dyDescent="0.2">
      <c r="A1760" t="s">
        <v>341</v>
      </c>
      <c r="B1760" t="s">
        <v>347</v>
      </c>
      <c r="C1760" t="s">
        <v>391</v>
      </c>
      <c r="D1760" t="s">
        <v>384</v>
      </c>
      <c r="E1760">
        <v>28449</v>
      </c>
      <c r="F1760">
        <v>3119</v>
      </c>
      <c r="G1760">
        <v>73.569999999999993</v>
      </c>
      <c r="H1760">
        <v>46</v>
      </c>
      <c r="I1760">
        <v>807</v>
      </c>
      <c r="J1760">
        <v>68.930000000000007</v>
      </c>
      <c r="K1760">
        <v>78.48</v>
      </c>
      <c r="L1760">
        <v>21056</v>
      </c>
      <c r="M1760">
        <v>7349</v>
      </c>
      <c r="N1760">
        <v>34</v>
      </c>
      <c r="O1760">
        <v>10</v>
      </c>
    </row>
    <row r="1761" spans="1:16" x14ac:dyDescent="0.2">
      <c r="A1761" t="s">
        <v>341</v>
      </c>
      <c r="B1761" t="s">
        <v>348</v>
      </c>
      <c r="C1761" t="s">
        <v>384</v>
      </c>
      <c r="D1761" t="s">
        <v>384</v>
      </c>
      <c r="E1761">
        <v>201</v>
      </c>
      <c r="F1761">
        <v>40</v>
      </c>
      <c r="G1761">
        <v>91.38</v>
      </c>
      <c r="H1761">
        <v>47</v>
      </c>
      <c r="I1761">
        <v>1544</v>
      </c>
      <c r="J1761">
        <v>83.64</v>
      </c>
      <c r="K1761">
        <v>87.86</v>
      </c>
      <c r="L1761">
        <v>49</v>
      </c>
      <c r="M1761">
        <v>106</v>
      </c>
      <c r="N1761">
        <v>34</v>
      </c>
      <c r="O1761">
        <v>10</v>
      </c>
      <c r="P1761">
        <v>2</v>
      </c>
    </row>
    <row r="1762" spans="1:16" x14ac:dyDescent="0.2">
      <c r="A1762" t="s">
        <v>341</v>
      </c>
      <c r="B1762" t="s">
        <v>348</v>
      </c>
      <c r="C1762" t="s">
        <v>137</v>
      </c>
      <c r="D1762" t="s">
        <v>384</v>
      </c>
      <c r="E1762">
        <v>4</v>
      </c>
      <c r="F1762">
        <v>1</v>
      </c>
      <c r="G1762">
        <v>87.75</v>
      </c>
      <c r="H1762">
        <v>1</v>
      </c>
      <c r="I1762">
        <v>72</v>
      </c>
      <c r="J1762">
        <v>127</v>
      </c>
      <c r="K1762">
        <v>297.33</v>
      </c>
      <c r="L1762">
        <v>2</v>
      </c>
      <c r="M1762">
        <v>1</v>
      </c>
      <c r="N1762">
        <v>1</v>
      </c>
    </row>
    <row r="1763" spans="1:16" x14ac:dyDescent="0.2">
      <c r="A1763" t="s">
        <v>341</v>
      </c>
      <c r="B1763" t="s">
        <v>346</v>
      </c>
      <c r="C1763" t="s">
        <v>650</v>
      </c>
      <c r="D1763" t="s">
        <v>384</v>
      </c>
      <c r="E1763">
        <v>317474</v>
      </c>
      <c r="F1763">
        <v>70972</v>
      </c>
      <c r="G1763">
        <v>91.14</v>
      </c>
      <c r="H1763">
        <v>28863</v>
      </c>
      <c r="I1763">
        <v>868266</v>
      </c>
      <c r="J1763">
        <v>102.54</v>
      </c>
      <c r="K1763">
        <v>112.29</v>
      </c>
      <c r="L1763">
        <v>24723</v>
      </c>
      <c r="M1763">
        <v>265086</v>
      </c>
      <c r="N1763">
        <v>19247</v>
      </c>
      <c r="O1763">
        <v>6336</v>
      </c>
      <c r="P1763">
        <v>2079</v>
      </c>
    </row>
    <row r="1764" spans="1:16" x14ac:dyDescent="0.2">
      <c r="A1764" t="s">
        <v>341</v>
      </c>
      <c r="B1764" t="s">
        <v>346</v>
      </c>
      <c r="C1764" t="s">
        <v>384</v>
      </c>
      <c r="D1764" t="s">
        <v>384</v>
      </c>
      <c r="E1764">
        <v>4291</v>
      </c>
      <c r="F1764">
        <v>2916</v>
      </c>
      <c r="G1764">
        <v>188.94</v>
      </c>
      <c r="H1764">
        <v>11</v>
      </c>
      <c r="I1764">
        <v>1526</v>
      </c>
      <c r="J1764">
        <v>84</v>
      </c>
      <c r="K1764">
        <v>98.13</v>
      </c>
      <c r="L1764">
        <v>235</v>
      </c>
      <c r="M1764">
        <v>3919</v>
      </c>
      <c r="N1764">
        <v>66</v>
      </c>
      <c r="O1764">
        <v>61</v>
      </c>
      <c r="P1764">
        <v>10</v>
      </c>
    </row>
    <row r="1765" spans="1:16" x14ac:dyDescent="0.2">
      <c r="A1765" t="s">
        <v>341</v>
      </c>
      <c r="B1765" t="s">
        <v>346</v>
      </c>
      <c r="C1765" t="s">
        <v>117</v>
      </c>
      <c r="D1765" t="s">
        <v>384</v>
      </c>
      <c r="E1765">
        <v>1343</v>
      </c>
      <c r="F1765">
        <v>420</v>
      </c>
      <c r="G1765">
        <v>107.3</v>
      </c>
      <c r="H1765">
        <v>337</v>
      </c>
      <c r="I1765">
        <v>11667</v>
      </c>
      <c r="J1765">
        <v>125.32</v>
      </c>
      <c r="K1765">
        <v>131.09</v>
      </c>
      <c r="L1765">
        <v>271</v>
      </c>
      <c r="M1765">
        <v>710</v>
      </c>
      <c r="N1765">
        <v>253</v>
      </c>
      <c r="O1765">
        <v>63</v>
      </c>
      <c r="P1765">
        <v>46</v>
      </c>
    </row>
    <row r="1766" spans="1:16" x14ac:dyDescent="0.2">
      <c r="A1766" t="s">
        <v>341</v>
      </c>
      <c r="B1766" t="s">
        <v>346</v>
      </c>
      <c r="C1766" t="s">
        <v>119</v>
      </c>
      <c r="D1766" t="s">
        <v>384</v>
      </c>
      <c r="E1766">
        <v>4585</v>
      </c>
      <c r="F1766">
        <v>1151</v>
      </c>
      <c r="G1766">
        <v>83.44</v>
      </c>
      <c r="H1766">
        <v>1687</v>
      </c>
      <c r="I1766">
        <v>48063</v>
      </c>
      <c r="J1766">
        <v>80.39</v>
      </c>
      <c r="K1766">
        <v>109.84</v>
      </c>
      <c r="L1766">
        <v>1006</v>
      </c>
      <c r="M1766">
        <v>2215</v>
      </c>
      <c r="N1766">
        <v>857</v>
      </c>
      <c r="O1766">
        <v>238</v>
      </c>
      <c r="P1766">
        <v>269</v>
      </c>
    </row>
    <row r="1767" spans="1:16" x14ac:dyDescent="0.2">
      <c r="A1767" t="s">
        <v>341</v>
      </c>
      <c r="B1767" t="s">
        <v>346</v>
      </c>
      <c r="C1767" t="s">
        <v>121</v>
      </c>
      <c r="D1767" t="s">
        <v>384</v>
      </c>
      <c r="E1767">
        <v>2168</v>
      </c>
      <c r="F1767">
        <v>613</v>
      </c>
      <c r="G1767">
        <v>99.89</v>
      </c>
      <c r="H1767">
        <v>784</v>
      </c>
      <c r="I1767">
        <v>21464</v>
      </c>
      <c r="J1767">
        <v>80.87</v>
      </c>
      <c r="K1767">
        <v>104.22</v>
      </c>
      <c r="L1767">
        <v>448</v>
      </c>
      <c r="M1767">
        <v>1230</v>
      </c>
      <c r="N1767">
        <v>423</v>
      </c>
      <c r="O1767">
        <v>48</v>
      </c>
      <c r="P1767">
        <v>19</v>
      </c>
    </row>
    <row r="1768" spans="1:16" x14ac:dyDescent="0.2">
      <c r="A1768" t="s">
        <v>341</v>
      </c>
      <c r="B1768" t="s">
        <v>346</v>
      </c>
      <c r="C1768" t="s">
        <v>123</v>
      </c>
      <c r="D1768" t="s">
        <v>384</v>
      </c>
      <c r="E1768">
        <v>1173</v>
      </c>
      <c r="F1768">
        <v>394</v>
      </c>
      <c r="G1768">
        <v>111.89</v>
      </c>
      <c r="H1768">
        <v>356</v>
      </c>
      <c r="I1768">
        <v>13909</v>
      </c>
      <c r="J1768">
        <v>131.94999999999999</v>
      </c>
      <c r="K1768">
        <v>104.66</v>
      </c>
      <c r="L1768">
        <v>217</v>
      </c>
      <c r="M1768">
        <v>618</v>
      </c>
      <c r="N1768">
        <v>241</v>
      </c>
      <c r="O1768">
        <v>91</v>
      </c>
      <c r="P1768">
        <v>6</v>
      </c>
    </row>
    <row r="1769" spans="1:16" x14ac:dyDescent="0.2">
      <c r="A1769" t="s">
        <v>341</v>
      </c>
      <c r="B1769" t="s">
        <v>346</v>
      </c>
      <c r="C1769" t="s">
        <v>131</v>
      </c>
      <c r="D1769" t="s">
        <v>384</v>
      </c>
      <c r="E1769">
        <v>1701</v>
      </c>
      <c r="F1769">
        <v>294</v>
      </c>
      <c r="G1769">
        <v>84.27</v>
      </c>
      <c r="H1769">
        <v>587</v>
      </c>
      <c r="I1769">
        <v>20116</v>
      </c>
      <c r="J1769">
        <v>107.13</v>
      </c>
      <c r="K1769">
        <v>108.38</v>
      </c>
      <c r="L1769">
        <v>266</v>
      </c>
      <c r="M1769">
        <v>861</v>
      </c>
      <c r="N1769">
        <v>341</v>
      </c>
      <c r="O1769">
        <v>104</v>
      </c>
      <c r="P1769">
        <v>129</v>
      </c>
    </row>
    <row r="1770" spans="1:16" x14ac:dyDescent="0.2">
      <c r="A1770" t="s">
        <v>341</v>
      </c>
      <c r="B1770" t="s">
        <v>346</v>
      </c>
      <c r="C1770" t="s">
        <v>132</v>
      </c>
      <c r="D1770" t="s">
        <v>384</v>
      </c>
      <c r="E1770">
        <v>924</v>
      </c>
      <c r="F1770">
        <v>37</v>
      </c>
      <c r="G1770">
        <v>73.45</v>
      </c>
      <c r="H1770">
        <v>246</v>
      </c>
      <c r="I1770">
        <v>8484</v>
      </c>
      <c r="J1770">
        <v>70.73</v>
      </c>
      <c r="K1770">
        <v>85.51</v>
      </c>
      <c r="L1770">
        <v>147</v>
      </c>
      <c r="M1770">
        <v>557</v>
      </c>
      <c r="N1770">
        <v>147</v>
      </c>
      <c r="O1770">
        <v>52</v>
      </c>
      <c r="P1770">
        <v>21</v>
      </c>
    </row>
    <row r="1771" spans="1:16" x14ac:dyDescent="0.2">
      <c r="A1771" t="s">
        <v>341</v>
      </c>
      <c r="B1771" t="s">
        <v>346</v>
      </c>
      <c r="C1771" t="s">
        <v>134</v>
      </c>
      <c r="D1771" t="s">
        <v>384</v>
      </c>
      <c r="E1771">
        <v>2298</v>
      </c>
      <c r="F1771">
        <v>752</v>
      </c>
      <c r="G1771">
        <v>116.25</v>
      </c>
      <c r="H1771">
        <v>877</v>
      </c>
      <c r="I1771">
        <v>21962</v>
      </c>
      <c r="J1771">
        <v>94.49</v>
      </c>
      <c r="K1771">
        <v>97.24</v>
      </c>
      <c r="L1771">
        <v>406</v>
      </c>
      <c r="M1771">
        <v>1389</v>
      </c>
      <c r="N1771">
        <v>372</v>
      </c>
      <c r="O1771">
        <v>66</v>
      </c>
      <c r="P1771">
        <v>65</v>
      </c>
    </row>
    <row r="1772" spans="1:16" x14ac:dyDescent="0.2">
      <c r="A1772" t="s">
        <v>341</v>
      </c>
      <c r="B1772" t="s">
        <v>346</v>
      </c>
      <c r="C1772" t="s">
        <v>136</v>
      </c>
      <c r="D1772" t="s">
        <v>384</v>
      </c>
      <c r="E1772">
        <v>566</v>
      </c>
      <c r="F1772">
        <v>27</v>
      </c>
      <c r="G1772">
        <v>85.72</v>
      </c>
      <c r="H1772">
        <v>161</v>
      </c>
      <c r="I1772">
        <v>5308</v>
      </c>
      <c r="J1772">
        <v>85.92</v>
      </c>
      <c r="K1772">
        <v>91.93</v>
      </c>
      <c r="L1772">
        <v>69</v>
      </c>
      <c r="M1772">
        <v>365</v>
      </c>
      <c r="N1772">
        <v>89</v>
      </c>
      <c r="O1772">
        <v>41</v>
      </c>
      <c r="P1772">
        <v>2</v>
      </c>
    </row>
    <row r="1773" spans="1:16" x14ac:dyDescent="0.2">
      <c r="A1773" t="s">
        <v>341</v>
      </c>
      <c r="B1773" t="s">
        <v>346</v>
      </c>
      <c r="C1773" t="s">
        <v>137</v>
      </c>
      <c r="D1773" t="s">
        <v>384</v>
      </c>
      <c r="E1773">
        <v>2020</v>
      </c>
      <c r="F1773">
        <v>428</v>
      </c>
      <c r="G1773">
        <v>84.03</v>
      </c>
      <c r="H1773">
        <v>833</v>
      </c>
      <c r="I1773">
        <v>27141</v>
      </c>
      <c r="J1773">
        <v>117.23</v>
      </c>
      <c r="K1773">
        <v>120.69</v>
      </c>
      <c r="L1773">
        <v>319</v>
      </c>
      <c r="M1773">
        <v>1170</v>
      </c>
      <c r="N1773">
        <v>291</v>
      </c>
      <c r="O1773">
        <v>227</v>
      </c>
      <c r="P1773">
        <v>13</v>
      </c>
    </row>
    <row r="1774" spans="1:16" x14ac:dyDescent="0.2">
      <c r="A1774" t="s">
        <v>341</v>
      </c>
      <c r="B1774" t="s">
        <v>346</v>
      </c>
      <c r="C1774" t="s">
        <v>144</v>
      </c>
      <c r="D1774" t="s">
        <v>384</v>
      </c>
      <c r="E1774">
        <v>5375</v>
      </c>
      <c r="F1774">
        <v>1165</v>
      </c>
      <c r="G1774">
        <v>79.61</v>
      </c>
      <c r="H1774">
        <v>1560</v>
      </c>
      <c r="I1774">
        <v>45718</v>
      </c>
      <c r="J1774">
        <v>88.33</v>
      </c>
      <c r="K1774">
        <v>116.86</v>
      </c>
      <c r="L1774">
        <v>1293</v>
      </c>
      <c r="M1774">
        <v>3087</v>
      </c>
      <c r="N1774">
        <v>605</v>
      </c>
      <c r="O1774">
        <v>361</v>
      </c>
      <c r="P1774">
        <v>29</v>
      </c>
    </row>
    <row r="1775" spans="1:16" x14ac:dyDescent="0.2">
      <c r="A1775" t="s">
        <v>341</v>
      </c>
      <c r="B1775" t="s">
        <v>346</v>
      </c>
      <c r="C1775" t="s">
        <v>146</v>
      </c>
      <c r="D1775" t="s">
        <v>384</v>
      </c>
      <c r="E1775">
        <v>3077</v>
      </c>
      <c r="F1775">
        <v>918</v>
      </c>
      <c r="G1775">
        <v>97.07</v>
      </c>
      <c r="H1775">
        <v>683</v>
      </c>
      <c r="I1775">
        <v>26077</v>
      </c>
      <c r="J1775">
        <v>142.35</v>
      </c>
      <c r="K1775">
        <v>123.93</v>
      </c>
      <c r="L1775">
        <v>736</v>
      </c>
      <c r="M1775">
        <v>1713</v>
      </c>
      <c r="N1775">
        <v>458</v>
      </c>
      <c r="O1775">
        <v>164</v>
      </c>
      <c r="P1775">
        <v>6</v>
      </c>
    </row>
    <row r="1776" spans="1:16" x14ac:dyDescent="0.2">
      <c r="A1776" t="s">
        <v>341</v>
      </c>
      <c r="B1776" t="s">
        <v>346</v>
      </c>
      <c r="C1776" t="s">
        <v>148</v>
      </c>
      <c r="D1776" t="s">
        <v>384</v>
      </c>
      <c r="E1776">
        <v>696</v>
      </c>
      <c r="F1776">
        <v>244</v>
      </c>
      <c r="G1776">
        <v>101.19</v>
      </c>
      <c r="H1776">
        <v>175</v>
      </c>
      <c r="I1776">
        <v>5480</v>
      </c>
      <c r="J1776">
        <v>160.41</v>
      </c>
      <c r="K1776">
        <v>151.66999999999999</v>
      </c>
      <c r="L1776">
        <v>245</v>
      </c>
      <c r="M1776">
        <v>350</v>
      </c>
      <c r="N1776">
        <v>97</v>
      </c>
      <c r="O1776">
        <v>4</v>
      </c>
    </row>
    <row r="1777" spans="1:16" x14ac:dyDescent="0.2">
      <c r="A1777" t="s">
        <v>341</v>
      </c>
      <c r="B1777" t="s">
        <v>346</v>
      </c>
      <c r="C1777" t="s">
        <v>151</v>
      </c>
      <c r="D1777" t="s">
        <v>384</v>
      </c>
      <c r="E1777">
        <v>327</v>
      </c>
      <c r="F1777">
        <v>12</v>
      </c>
      <c r="G1777">
        <v>76.239999999999995</v>
      </c>
      <c r="H1777">
        <v>108</v>
      </c>
      <c r="I1777">
        <v>3152</v>
      </c>
      <c r="J1777">
        <v>88.37</v>
      </c>
      <c r="K1777">
        <v>85.28</v>
      </c>
      <c r="L1777">
        <v>44</v>
      </c>
      <c r="M1777">
        <v>207</v>
      </c>
      <c r="N1777">
        <v>47</v>
      </c>
      <c r="O1777">
        <v>28</v>
      </c>
      <c r="P1777">
        <v>1</v>
      </c>
    </row>
    <row r="1778" spans="1:16" x14ac:dyDescent="0.2">
      <c r="A1778" t="s">
        <v>341</v>
      </c>
      <c r="B1778" t="s">
        <v>346</v>
      </c>
      <c r="C1778" t="s">
        <v>159</v>
      </c>
      <c r="D1778" t="s">
        <v>384</v>
      </c>
      <c r="E1778">
        <v>208</v>
      </c>
      <c r="F1778">
        <v>25</v>
      </c>
      <c r="G1778">
        <v>77.72</v>
      </c>
      <c r="H1778">
        <v>77</v>
      </c>
      <c r="I1778">
        <v>2305</v>
      </c>
      <c r="J1778">
        <v>87.78</v>
      </c>
      <c r="K1778">
        <v>85.85</v>
      </c>
      <c r="L1778">
        <v>29</v>
      </c>
      <c r="M1778">
        <v>100</v>
      </c>
      <c r="N1778">
        <v>55</v>
      </c>
      <c r="O1778">
        <v>22</v>
      </c>
      <c r="P1778">
        <v>2</v>
      </c>
    </row>
    <row r="1779" spans="1:16" x14ac:dyDescent="0.2">
      <c r="A1779" t="s">
        <v>341</v>
      </c>
      <c r="B1779" t="s">
        <v>347</v>
      </c>
      <c r="C1779" t="s">
        <v>384</v>
      </c>
      <c r="D1779" t="s">
        <v>384</v>
      </c>
      <c r="E1779">
        <v>48</v>
      </c>
      <c r="F1779">
        <v>33</v>
      </c>
      <c r="G1779">
        <v>373.29</v>
      </c>
      <c r="H1779">
        <v>69</v>
      </c>
      <c r="I1779">
        <v>2379</v>
      </c>
      <c r="J1779">
        <v>45.51</v>
      </c>
      <c r="K1779">
        <v>38.729999999999997</v>
      </c>
      <c r="L1779">
        <v>6</v>
      </c>
      <c r="M1779">
        <v>36</v>
      </c>
      <c r="N1779">
        <v>2</v>
      </c>
      <c r="O1779">
        <v>3</v>
      </c>
      <c r="P1779">
        <v>1</v>
      </c>
    </row>
    <row r="1780" spans="1:16" x14ac:dyDescent="0.2">
      <c r="A1780" t="s">
        <v>341</v>
      </c>
      <c r="B1780" t="s">
        <v>347</v>
      </c>
      <c r="C1780" t="s">
        <v>134</v>
      </c>
      <c r="D1780" t="s">
        <v>384</v>
      </c>
      <c r="E1780">
        <v>1802</v>
      </c>
      <c r="F1780">
        <v>672</v>
      </c>
      <c r="G1780">
        <v>120.21</v>
      </c>
      <c r="H1780">
        <v>1071</v>
      </c>
      <c r="I1780">
        <v>20001</v>
      </c>
      <c r="J1780">
        <v>130.46</v>
      </c>
      <c r="K1780">
        <v>117.38</v>
      </c>
      <c r="L1780">
        <v>661</v>
      </c>
      <c r="M1780">
        <v>637</v>
      </c>
      <c r="N1780">
        <v>379</v>
      </c>
      <c r="O1780">
        <v>71</v>
      </c>
      <c r="P1780">
        <v>54</v>
      </c>
    </row>
    <row r="1781" spans="1:16" x14ac:dyDescent="0.2">
      <c r="A1781" t="s">
        <v>341</v>
      </c>
      <c r="B1781" t="s">
        <v>349</v>
      </c>
      <c r="C1781" t="s">
        <v>384</v>
      </c>
      <c r="D1781" t="s">
        <v>384</v>
      </c>
      <c r="E1781">
        <v>20</v>
      </c>
      <c r="F1781">
        <v>2</v>
      </c>
      <c r="G1781">
        <v>68.349999999999994</v>
      </c>
      <c r="H1781">
        <v>2</v>
      </c>
      <c r="I1781">
        <v>51</v>
      </c>
      <c r="J1781">
        <v>321</v>
      </c>
      <c r="K1781">
        <v>239.76</v>
      </c>
      <c r="M1781">
        <v>16</v>
      </c>
      <c r="N1781">
        <v>4</v>
      </c>
    </row>
    <row r="1782" spans="1:16" x14ac:dyDescent="0.2">
      <c r="A1782" t="s">
        <v>341</v>
      </c>
      <c r="B1782" t="s">
        <v>349</v>
      </c>
      <c r="C1782" t="s">
        <v>152</v>
      </c>
      <c r="D1782" t="s">
        <v>384</v>
      </c>
      <c r="I1782">
        <v>25</v>
      </c>
      <c r="K1782">
        <v>412.68</v>
      </c>
    </row>
    <row r="1783" spans="1:16" x14ac:dyDescent="0.2">
      <c r="A1783" t="s">
        <v>341</v>
      </c>
      <c r="B1783" t="s">
        <v>346</v>
      </c>
      <c r="C1783" t="s">
        <v>109</v>
      </c>
      <c r="D1783" t="s">
        <v>384</v>
      </c>
      <c r="E1783">
        <v>826</v>
      </c>
      <c r="F1783">
        <v>168</v>
      </c>
      <c r="G1783">
        <v>95.2</v>
      </c>
      <c r="H1783">
        <v>187</v>
      </c>
      <c r="I1783">
        <v>8191</v>
      </c>
      <c r="J1783">
        <v>134.1</v>
      </c>
      <c r="K1783">
        <v>118.08</v>
      </c>
      <c r="L1783">
        <v>127</v>
      </c>
      <c r="M1783">
        <v>522</v>
      </c>
      <c r="N1783">
        <v>111</v>
      </c>
      <c r="O1783">
        <v>23</v>
      </c>
      <c r="P1783">
        <v>43</v>
      </c>
    </row>
    <row r="1784" spans="1:16" x14ac:dyDescent="0.2">
      <c r="A1784" t="s">
        <v>341</v>
      </c>
      <c r="B1784" t="s">
        <v>346</v>
      </c>
      <c r="C1784" t="s">
        <v>111</v>
      </c>
      <c r="D1784" t="s">
        <v>384</v>
      </c>
      <c r="E1784">
        <v>752</v>
      </c>
      <c r="F1784">
        <v>175</v>
      </c>
      <c r="G1784">
        <v>99.83</v>
      </c>
      <c r="H1784">
        <v>334</v>
      </c>
      <c r="I1784">
        <v>9572</v>
      </c>
      <c r="J1784">
        <v>156.01</v>
      </c>
      <c r="K1784">
        <v>115.58</v>
      </c>
      <c r="L1784">
        <v>114</v>
      </c>
      <c r="M1784">
        <v>417</v>
      </c>
      <c r="N1784">
        <v>149</v>
      </c>
      <c r="O1784">
        <v>67</v>
      </c>
      <c r="P1784">
        <v>5</v>
      </c>
    </row>
    <row r="1785" spans="1:16" x14ac:dyDescent="0.2">
      <c r="A1785" t="s">
        <v>341</v>
      </c>
      <c r="B1785" t="s">
        <v>346</v>
      </c>
      <c r="C1785" t="s">
        <v>116</v>
      </c>
      <c r="D1785" t="s">
        <v>384</v>
      </c>
      <c r="E1785">
        <v>840</v>
      </c>
      <c r="F1785">
        <v>94</v>
      </c>
      <c r="G1785">
        <v>80.760000000000005</v>
      </c>
      <c r="H1785">
        <v>185</v>
      </c>
      <c r="I1785">
        <v>5981</v>
      </c>
      <c r="J1785">
        <v>93.34</v>
      </c>
      <c r="K1785">
        <v>100.57</v>
      </c>
      <c r="L1785">
        <v>167</v>
      </c>
      <c r="M1785">
        <v>486</v>
      </c>
      <c r="N1785">
        <v>145</v>
      </c>
      <c r="O1785">
        <v>42</v>
      </c>
    </row>
    <row r="1786" spans="1:16" x14ac:dyDescent="0.2">
      <c r="A1786" t="s">
        <v>341</v>
      </c>
      <c r="B1786" t="s">
        <v>346</v>
      </c>
      <c r="C1786" t="s">
        <v>118</v>
      </c>
      <c r="D1786" t="s">
        <v>384</v>
      </c>
      <c r="E1786">
        <v>6519</v>
      </c>
      <c r="F1786">
        <v>1344</v>
      </c>
      <c r="G1786">
        <v>79.59</v>
      </c>
      <c r="H1786">
        <v>871</v>
      </c>
      <c r="I1786">
        <v>29715</v>
      </c>
      <c r="J1786">
        <v>105.39</v>
      </c>
      <c r="K1786">
        <v>117.13</v>
      </c>
      <c r="L1786">
        <v>1481</v>
      </c>
      <c r="M1786">
        <v>3908</v>
      </c>
      <c r="N1786">
        <v>691</v>
      </c>
      <c r="O1786">
        <v>360</v>
      </c>
      <c r="P1786">
        <v>79</v>
      </c>
    </row>
    <row r="1787" spans="1:16" x14ac:dyDescent="0.2">
      <c r="A1787" t="s">
        <v>341</v>
      </c>
      <c r="B1787" t="s">
        <v>346</v>
      </c>
      <c r="C1787" t="s">
        <v>120</v>
      </c>
      <c r="D1787" t="s">
        <v>384</v>
      </c>
      <c r="E1787">
        <v>6100</v>
      </c>
      <c r="F1787">
        <v>1536</v>
      </c>
      <c r="G1787">
        <v>88.06</v>
      </c>
      <c r="H1787">
        <v>2030</v>
      </c>
      <c r="I1787">
        <v>54465</v>
      </c>
      <c r="J1787">
        <v>72.400000000000006</v>
      </c>
      <c r="K1787">
        <v>103.44</v>
      </c>
      <c r="L1787">
        <v>1059</v>
      </c>
      <c r="M1787">
        <v>2944</v>
      </c>
      <c r="N1787">
        <v>1051</v>
      </c>
      <c r="O1787">
        <v>803</v>
      </c>
      <c r="P1787">
        <v>242</v>
      </c>
    </row>
    <row r="1788" spans="1:16" x14ac:dyDescent="0.2">
      <c r="A1788" t="s">
        <v>341</v>
      </c>
      <c r="B1788" t="s">
        <v>346</v>
      </c>
      <c r="C1788" t="s">
        <v>80</v>
      </c>
      <c r="D1788" t="s">
        <v>384</v>
      </c>
      <c r="E1788">
        <v>1980</v>
      </c>
      <c r="F1788">
        <v>703</v>
      </c>
      <c r="G1788">
        <v>113.88</v>
      </c>
      <c r="H1788">
        <v>831</v>
      </c>
      <c r="I1788">
        <v>21996</v>
      </c>
      <c r="J1788">
        <v>103.44</v>
      </c>
      <c r="K1788">
        <v>117.82</v>
      </c>
      <c r="L1788">
        <v>370</v>
      </c>
      <c r="M1788">
        <v>1041</v>
      </c>
      <c r="N1788">
        <v>350</v>
      </c>
      <c r="O1788">
        <v>187</v>
      </c>
      <c r="P1788">
        <v>32</v>
      </c>
    </row>
    <row r="1789" spans="1:16" x14ac:dyDescent="0.2">
      <c r="A1789" t="s">
        <v>341</v>
      </c>
      <c r="B1789" t="s">
        <v>346</v>
      </c>
      <c r="C1789" t="s">
        <v>122</v>
      </c>
      <c r="D1789" t="s">
        <v>384</v>
      </c>
      <c r="E1789">
        <v>925</v>
      </c>
      <c r="F1789">
        <v>164</v>
      </c>
      <c r="G1789">
        <v>83.14</v>
      </c>
      <c r="H1789">
        <v>249</v>
      </c>
      <c r="I1789">
        <v>10692</v>
      </c>
      <c r="J1789">
        <v>125.12</v>
      </c>
      <c r="K1789">
        <v>126.69</v>
      </c>
      <c r="L1789">
        <v>179</v>
      </c>
      <c r="M1789">
        <v>510</v>
      </c>
      <c r="N1789">
        <v>170</v>
      </c>
      <c r="O1789">
        <v>42</v>
      </c>
      <c r="P1789">
        <v>24</v>
      </c>
    </row>
    <row r="1790" spans="1:16" x14ac:dyDescent="0.2">
      <c r="A1790" t="s">
        <v>341</v>
      </c>
      <c r="B1790" t="s">
        <v>346</v>
      </c>
      <c r="C1790" t="s">
        <v>125</v>
      </c>
      <c r="D1790" t="s">
        <v>384</v>
      </c>
      <c r="E1790">
        <v>2505</v>
      </c>
      <c r="F1790">
        <v>781</v>
      </c>
      <c r="G1790">
        <v>104.19</v>
      </c>
      <c r="H1790">
        <v>641</v>
      </c>
      <c r="I1790">
        <v>19002</v>
      </c>
      <c r="J1790">
        <v>128.9</v>
      </c>
      <c r="K1790">
        <v>127.73</v>
      </c>
      <c r="L1790">
        <v>480</v>
      </c>
      <c r="M1790">
        <v>1344</v>
      </c>
      <c r="N1790">
        <v>351</v>
      </c>
      <c r="O1790">
        <v>169</v>
      </c>
      <c r="P1790">
        <v>161</v>
      </c>
    </row>
    <row r="1791" spans="1:16" x14ac:dyDescent="0.2">
      <c r="A1791" t="s">
        <v>341</v>
      </c>
      <c r="B1791" t="s">
        <v>346</v>
      </c>
      <c r="C1791" t="s">
        <v>127</v>
      </c>
      <c r="D1791" t="s">
        <v>384</v>
      </c>
      <c r="E1791">
        <v>1614</v>
      </c>
      <c r="F1791">
        <v>486</v>
      </c>
      <c r="G1791">
        <v>114.42</v>
      </c>
      <c r="H1791">
        <v>423</v>
      </c>
      <c r="I1791">
        <v>14555</v>
      </c>
      <c r="J1791">
        <v>124.92</v>
      </c>
      <c r="K1791">
        <v>126.58</v>
      </c>
      <c r="L1791">
        <v>218</v>
      </c>
      <c r="M1791">
        <v>1045</v>
      </c>
      <c r="N1791">
        <v>228</v>
      </c>
      <c r="O1791">
        <v>100</v>
      </c>
      <c r="P1791">
        <v>23</v>
      </c>
    </row>
    <row r="1792" spans="1:16" x14ac:dyDescent="0.2">
      <c r="A1792" t="s">
        <v>341</v>
      </c>
      <c r="B1792" t="s">
        <v>346</v>
      </c>
      <c r="C1792" t="s">
        <v>128</v>
      </c>
      <c r="D1792" t="s">
        <v>384</v>
      </c>
      <c r="E1792">
        <v>847</v>
      </c>
      <c r="F1792">
        <v>83</v>
      </c>
      <c r="G1792">
        <v>77.900000000000006</v>
      </c>
      <c r="H1792">
        <v>190</v>
      </c>
      <c r="I1792">
        <v>6816</v>
      </c>
      <c r="J1792">
        <v>92.22</v>
      </c>
      <c r="K1792">
        <v>95.78</v>
      </c>
      <c r="L1792">
        <v>135</v>
      </c>
      <c r="M1792">
        <v>473</v>
      </c>
      <c r="N1792">
        <v>147</v>
      </c>
      <c r="O1792">
        <v>75</v>
      </c>
      <c r="P1792">
        <v>17</v>
      </c>
    </row>
    <row r="1793" spans="1:16" x14ac:dyDescent="0.2">
      <c r="A1793" t="s">
        <v>341</v>
      </c>
      <c r="B1793" t="s">
        <v>346</v>
      </c>
      <c r="C1793" t="s">
        <v>129</v>
      </c>
      <c r="D1793" t="s">
        <v>384</v>
      </c>
      <c r="E1793">
        <v>1213</v>
      </c>
      <c r="F1793">
        <v>369</v>
      </c>
      <c r="G1793">
        <v>107.38</v>
      </c>
      <c r="H1793">
        <v>494</v>
      </c>
      <c r="I1793">
        <v>14292</v>
      </c>
      <c r="J1793">
        <v>106.51</v>
      </c>
      <c r="K1793">
        <v>117.98</v>
      </c>
      <c r="L1793">
        <v>226</v>
      </c>
      <c r="M1793">
        <v>725</v>
      </c>
      <c r="N1793">
        <v>164</v>
      </c>
      <c r="O1793">
        <v>97</v>
      </c>
      <c r="P1793">
        <v>1</v>
      </c>
    </row>
    <row r="1794" spans="1:16" x14ac:dyDescent="0.2">
      <c r="A1794" t="s">
        <v>341</v>
      </c>
      <c r="B1794" t="s">
        <v>346</v>
      </c>
      <c r="C1794" t="s">
        <v>130</v>
      </c>
      <c r="D1794" t="s">
        <v>384</v>
      </c>
      <c r="E1794">
        <v>1753</v>
      </c>
      <c r="F1794">
        <v>629</v>
      </c>
      <c r="G1794">
        <v>116.48</v>
      </c>
      <c r="H1794">
        <v>422</v>
      </c>
      <c r="I1794">
        <v>13771</v>
      </c>
      <c r="J1794">
        <v>138.09</v>
      </c>
      <c r="K1794">
        <v>121.75</v>
      </c>
      <c r="L1794">
        <v>426</v>
      </c>
      <c r="M1794">
        <v>967</v>
      </c>
      <c r="N1794">
        <v>217</v>
      </c>
      <c r="O1794">
        <v>134</v>
      </c>
      <c r="P1794">
        <v>9</v>
      </c>
    </row>
    <row r="1795" spans="1:16" x14ac:dyDescent="0.2">
      <c r="A1795" t="s">
        <v>341</v>
      </c>
      <c r="B1795" t="s">
        <v>346</v>
      </c>
      <c r="C1795" t="s">
        <v>133</v>
      </c>
      <c r="D1795" t="s">
        <v>384</v>
      </c>
      <c r="E1795">
        <v>1736</v>
      </c>
      <c r="F1795">
        <v>499</v>
      </c>
      <c r="G1795">
        <v>101.35</v>
      </c>
      <c r="H1795">
        <v>455</v>
      </c>
      <c r="I1795">
        <v>14536</v>
      </c>
      <c r="J1795">
        <v>105.43</v>
      </c>
      <c r="K1795">
        <v>119.8</v>
      </c>
      <c r="L1795">
        <v>302</v>
      </c>
      <c r="M1795">
        <v>966</v>
      </c>
      <c r="N1795">
        <v>328</v>
      </c>
      <c r="O1795">
        <v>119</v>
      </c>
      <c r="P1795">
        <v>21</v>
      </c>
    </row>
    <row r="1796" spans="1:16" x14ac:dyDescent="0.2">
      <c r="A1796" t="s">
        <v>341</v>
      </c>
      <c r="B1796" t="s">
        <v>346</v>
      </c>
      <c r="C1796" t="s">
        <v>138</v>
      </c>
      <c r="D1796" t="s">
        <v>384</v>
      </c>
      <c r="E1796">
        <v>1262</v>
      </c>
      <c r="F1796">
        <v>465</v>
      </c>
      <c r="G1796">
        <v>110.89</v>
      </c>
      <c r="H1796">
        <v>649</v>
      </c>
      <c r="I1796">
        <v>14534</v>
      </c>
      <c r="J1796">
        <v>104.66</v>
      </c>
      <c r="K1796">
        <v>119.25</v>
      </c>
      <c r="L1796">
        <v>200</v>
      </c>
      <c r="M1796">
        <v>627</v>
      </c>
      <c r="N1796">
        <v>242</v>
      </c>
      <c r="O1796">
        <v>161</v>
      </c>
      <c r="P1796">
        <v>32</v>
      </c>
    </row>
    <row r="1797" spans="1:16" x14ac:dyDescent="0.2">
      <c r="A1797" t="s">
        <v>341</v>
      </c>
      <c r="B1797" t="s">
        <v>346</v>
      </c>
      <c r="C1797" t="s">
        <v>139</v>
      </c>
      <c r="D1797" t="s">
        <v>384</v>
      </c>
      <c r="E1797">
        <v>1774</v>
      </c>
      <c r="F1797">
        <v>460</v>
      </c>
      <c r="G1797">
        <v>94.5</v>
      </c>
      <c r="H1797">
        <v>440</v>
      </c>
      <c r="I1797">
        <v>14654</v>
      </c>
      <c r="J1797">
        <v>122.18</v>
      </c>
      <c r="K1797">
        <v>129.08000000000001</v>
      </c>
      <c r="L1797">
        <v>339</v>
      </c>
      <c r="M1797">
        <v>1059</v>
      </c>
      <c r="N1797">
        <v>354</v>
      </c>
      <c r="O1797">
        <v>15</v>
      </c>
      <c r="P1797">
        <v>7</v>
      </c>
    </row>
    <row r="1798" spans="1:16" x14ac:dyDescent="0.2">
      <c r="A1798" t="s">
        <v>341</v>
      </c>
      <c r="B1798" t="s">
        <v>346</v>
      </c>
      <c r="C1798" t="s">
        <v>141</v>
      </c>
      <c r="D1798" t="s">
        <v>384</v>
      </c>
      <c r="E1798">
        <v>3872</v>
      </c>
      <c r="F1798">
        <v>555</v>
      </c>
      <c r="G1798">
        <v>67.010000000000005</v>
      </c>
      <c r="H1798">
        <v>1219</v>
      </c>
      <c r="I1798">
        <v>35227</v>
      </c>
      <c r="J1798">
        <v>90.16</v>
      </c>
      <c r="K1798">
        <v>102.48</v>
      </c>
      <c r="L1798">
        <v>877</v>
      </c>
      <c r="M1798">
        <v>2073</v>
      </c>
      <c r="N1798">
        <v>674</v>
      </c>
      <c r="O1798">
        <v>186</v>
      </c>
      <c r="P1798">
        <v>62</v>
      </c>
    </row>
    <row r="1799" spans="1:16" x14ac:dyDescent="0.2">
      <c r="A1799" t="s">
        <v>341</v>
      </c>
      <c r="B1799" t="s">
        <v>346</v>
      </c>
      <c r="C1799" t="s">
        <v>142</v>
      </c>
      <c r="D1799" t="s">
        <v>384</v>
      </c>
      <c r="E1799">
        <v>591</v>
      </c>
      <c r="F1799">
        <v>8</v>
      </c>
      <c r="G1799">
        <v>69.94</v>
      </c>
      <c r="H1799">
        <v>194</v>
      </c>
      <c r="I1799">
        <v>6088</v>
      </c>
      <c r="J1799">
        <v>78.22</v>
      </c>
      <c r="K1799">
        <v>87.82</v>
      </c>
      <c r="L1799">
        <v>76</v>
      </c>
      <c r="M1799">
        <v>316</v>
      </c>
      <c r="N1799">
        <v>86</v>
      </c>
      <c r="O1799">
        <v>67</v>
      </c>
      <c r="P1799">
        <v>46</v>
      </c>
    </row>
    <row r="1800" spans="1:16" x14ac:dyDescent="0.2">
      <c r="A1800" t="s">
        <v>341</v>
      </c>
      <c r="B1800" t="s">
        <v>346</v>
      </c>
      <c r="C1800" t="s">
        <v>150</v>
      </c>
      <c r="D1800" t="s">
        <v>384</v>
      </c>
      <c r="E1800">
        <v>4002</v>
      </c>
      <c r="F1800">
        <v>1236</v>
      </c>
      <c r="G1800">
        <v>99.5</v>
      </c>
      <c r="H1800">
        <v>1069</v>
      </c>
      <c r="I1800">
        <v>31662</v>
      </c>
      <c r="J1800">
        <v>120.29</v>
      </c>
      <c r="K1800">
        <v>121.42</v>
      </c>
      <c r="L1800">
        <v>900</v>
      </c>
      <c r="M1800">
        <v>2340</v>
      </c>
      <c r="N1800">
        <v>588</v>
      </c>
      <c r="O1800">
        <v>97</v>
      </c>
      <c r="P1800">
        <v>77</v>
      </c>
    </row>
    <row r="1801" spans="1:16" x14ac:dyDescent="0.2">
      <c r="A1801" t="s">
        <v>341</v>
      </c>
      <c r="B1801" t="s">
        <v>346</v>
      </c>
      <c r="C1801" t="s">
        <v>152</v>
      </c>
      <c r="D1801" t="s">
        <v>384</v>
      </c>
      <c r="E1801">
        <v>4949</v>
      </c>
      <c r="F1801">
        <v>1016</v>
      </c>
      <c r="G1801">
        <v>77.22</v>
      </c>
      <c r="H1801">
        <v>1366</v>
      </c>
      <c r="I1801">
        <v>37061</v>
      </c>
      <c r="J1801">
        <v>95.05</v>
      </c>
      <c r="K1801">
        <v>116</v>
      </c>
      <c r="L1801">
        <v>1103</v>
      </c>
      <c r="M1801">
        <v>2951</v>
      </c>
      <c r="N1801">
        <v>536</v>
      </c>
      <c r="O1801">
        <v>338</v>
      </c>
      <c r="P1801">
        <v>21</v>
      </c>
    </row>
    <row r="1802" spans="1:16" x14ac:dyDescent="0.2">
      <c r="A1802" t="s">
        <v>341</v>
      </c>
      <c r="B1802" t="s">
        <v>346</v>
      </c>
      <c r="C1802" t="s">
        <v>153</v>
      </c>
      <c r="D1802" t="s">
        <v>384</v>
      </c>
      <c r="E1802">
        <v>1357</v>
      </c>
      <c r="F1802">
        <v>408</v>
      </c>
      <c r="G1802">
        <v>108.6</v>
      </c>
      <c r="H1802">
        <v>521</v>
      </c>
      <c r="I1802">
        <v>15725</v>
      </c>
      <c r="J1802">
        <v>100.64</v>
      </c>
      <c r="K1802">
        <v>114.02</v>
      </c>
      <c r="L1802">
        <v>209</v>
      </c>
      <c r="M1802">
        <v>847</v>
      </c>
      <c r="N1802">
        <v>218</v>
      </c>
      <c r="O1802">
        <v>43</v>
      </c>
      <c r="P1802">
        <v>40</v>
      </c>
    </row>
    <row r="1803" spans="1:16" x14ac:dyDescent="0.2">
      <c r="A1803" t="s">
        <v>341</v>
      </c>
      <c r="B1803" t="s">
        <v>346</v>
      </c>
      <c r="C1803" t="s">
        <v>155</v>
      </c>
      <c r="D1803" t="s">
        <v>384</v>
      </c>
      <c r="E1803">
        <v>262</v>
      </c>
      <c r="F1803">
        <v>16</v>
      </c>
      <c r="G1803">
        <v>69.91</v>
      </c>
      <c r="H1803">
        <v>98</v>
      </c>
      <c r="I1803">
        <v>3241</v>
      </c>
      <c r="J1803">
        <v>96.59</v>
      </c>
      <c r="K1803">
        <v>89.81</v>
      </c>
      <c r="L1803">
        <v>49</v>
      </c>
      <c r="M1803">
        <v>120</v>
      </c>
      <c r="N1803">
        <v>70</v>
      </c>
      <c r="O1803">
        <v>22</v>
      </c>
      <c r="P1803">
        <v>1</v>
      </c>
    </row>
    <row r="1804" spans="1:16" x14ac:dyDescent="0.2">
      <c r="A1804" t="s">
        <v>341</v>
      </c>
      <c r="B1804" t="s">
        <v>346</v>
      </c>
      <c r="C1804" t="s">
        <v>157</v>
      </c>
      <c r="D1804" t="s">
        <v>384</v>
      </c>
      <c r="E1804">
        <v>478</v>
      </c>
      <c r="F1804">
        <v>26</v>
      </c>
      <c r="G1804">
        <v>78.12</v>
      </c>
      <c r="H1804">
        <v>153</v>
      </c>
      <c r="I1804">
        <v>5154</v>
      </c>
      <c r="J1804">
        <v>92.21</v>
      </c>
      <c r="K1804">
        <v>91.19</v>
      </c>
      <c r="L1804">
        <v>60</v>
      </c>
      <c r="M1804">
        <v>283</v>
      </c>
      <c r="N1804">
        <v>69</v>
      </c>
      <c r="O1804">
        <v>60</v>
      </c>
      <c r="P1804">
        <v>6</v>
      </c>
    </row>
    <row r="1805" spans="1:16" x14ac:dyDescent="0.2">
      <c r="A1805" t="s">
        <v>341</v>
      </c>
      <c r="B1805" t="s">
        <v>346</v>
      </c>
      <c r="C1805" t="s">
        <v>160</v>
      </c>
      <c r="D1805" t="s">
        <v>384</v>
      </c>
      <c r="E1805">
        <v>201</v>
      </c>
      <c r="F1805">
        <v>13</v>
      </c>
      <c r="G1805">
        <v>90.97</v>
      </c>
      <c r="H1805">
        <v>52</v>
      </c>
      <c r="I1805">
        <v>2263</v>
      </c>
      <c r="J1805">
        <v>80.83</v>
      </c>
      <c r="K1805">
        <v>85.13</v>
      </c>
      <c r="L1805">
        <v>8</v>
      </c>
      <c r="M1805">
        <v>128</v>
      </c>
      <c r="N1805">
        <v>43</v>
      </c>
      <c r="O1805">
        <v>21</v>
      </c>
      <c r="P1805">
        <v>1</v>
      </c>
    </row>
    <row r="1806" spans="1:16" x14ac:dyDescent="0.2">
      <c r="A1806" t="s">
        <v>341</v>
      </c>
      <c r="B1806" t="s">
        <v>346</v>
      </c>
      <c r="C1806" t="s">
        <v>391</v>
      </c>
      <c r="D1806" t="s">
        <v>384</v>
      </c>
      <c r="E1806">
        <v>217885</v>
      </c>
      <c r="F1806">
        <v>45189</v>
      </c>
      <c r="G1806">
        <v>89.06</v>
      </c>
      <c r="H1806">
        <v>107</v>
      </c>
      <c r="I1806">
        <v>3726</v>
      </c>
      <c r="J1806">
        <v>90.81</v>
      </c>
      <c r="K1806">
        <v>89.87</v>
      </c>
      <c r="L1806">
        <v>5926</v>
      </c>
      <c r="M1806">
        <v>207735</v>
      </c>
      <c r="N1806">
        <v>4157</v>
      </c>
      <c r="O1806">
        <v>67</v>
      </c>
    </row>
    <row r="1807" spans="1:16" x14ac:dyDescent="0.2">
      <c r="A1807" t="s">
        <v>341</v>
      </c>
      <c r="B1807" t="s">
        <v>347</v>
      </c>
      <c r="C1807" t="s">
        <v>650</v>
      </c>
      <c r="D1807" t="s">
        <v>384</v>
      </c>
      <c r="E1807">
        <v>33329</v>
      </c>
      <c r="F1807">
        <v>4909</v>
      </c>
      <c r="G1807">
        <v>80.760000000000005</v>
      </c>
      <c r="H1807">
        <v>2392</v>
      </c>
      <c r="I1807">
        <v>56230</v>
      </c>
      <c r="J1807">
        <v>127.42</v>
      </c>
      <c r="K1807">
        <v>106.03</v>
      </c>
      <c r="L1807">
        <v>22811</v>
      </c>
      <c r="M1807">
        <v>8931</v>
      </c>
      <c r="N1807">
        <v>583</v>
      </c>
      <c r="O1807">
        <v>723</v>
      </c>
      <c r="P1807">
        <v>276</v>
      </c>
    </row>
    <row r="1808" spans="1:16" x14ac:dyDescent="0.2">
      <c r="A1808" t="s">
        <v>341</v>
      </c>
      <c r="B1808" t="s">
        <v>348</v>
      </c>
      <c r="C1808" t="s">
        <v>650</v>
      </c>
      <c r="D1808" t="s">
        <v>384</v>
      </c>
      <c r="E1808">
        <v>553</v>
      </c>
      <c r="F1808">
        <v>104</v>
      </c>
      <c r="G1808">
        <v>84.04</v>
      </c>
      <c r="H1808">
        <v>50</v>
      </c>
      <c r="I1808">
        <v>1717</v>
      </c>
      <c r="J1808">
        <v>84.3</v>
      </c>
      <c r="K1808">
        <v>95.85</v>
      </c>
      <c r="L1808">
        <v>62</v>
      </c>
      <c r="M1808">
        <v>429</v>
      </c>
      <c r="N1808">
        <v>49</v>
      </c>
      <c r="O1808">
        <v>11</v>
      </c>
      <c r="P1808">
        <v>2</v>
      </c>
    </row>
    <row r="1809" spans="1:16" x14ac:dyDescent="0.2">
      <c r="A1809" t="s">
        <v>341</v>
      </c>
      <c r="B1809" t="s">
        <v>348</v>
      </c>
      <c r="C1809" t="s">
        <v>391</v>
      </c>
      <c r="D1809" t="s">
        <v>384</v>
      </c>
      <c r="E1809">
        <v>338</v>
      </c>
      <c r="F1809">
        <v>59</v>
      </c>
      <c r="G1809">
        <v>79.489999999999995</v>
      </c>
      <c r="H1809">
        <v>1</v>
      </c>
      <c r="I1809">
        <v>39</v>
      </c>
      <c r="J1809">
        <v>139</v>
      </c>
      <c r="K1809">
        <v>39.64</v>
      </c>
      <c r="L1809">
        <v>11</v>
      </c>
      <c r="M1809">
        <v>317</v>
      </c>
      <c r="N1809">
        <v>10</v>
      </c>
    </row>
    <row r="1810" spans="1:16" x14ac:dyDescent="0.2">
      <c r="A1810" t="s">
        <v>341</v>
      </c>
      <c r="B1810" t="s">
        <v>418</v>
      </c>
      <c r="C1810" t="s">
        <v>359</v>
      </c>
      <c r="D1810" t="s">
        <v>384</v>
      </c>
      <c r="E1810">
        <v>251052</v>
      </c>
      <c r="F1810">
        <v>51296</v>
      </c>
      <c r="G1810">
        <v>89</v>
      </c>
      <c r="H1810">
        <v>165</v>
      </c>
      <c r="I1810">
        <v>6103</v>
      </c>
      <c r="J1810">
        <v>84.55</v>
      </c>
      <c r="K1810">
        <v>90.11</v>
      </c>
      <c r="L1810">
        <v>27230</v>
      </c>
      <c r="M1810">
        <v>219399</v>
      </c>
      <c r="N1810">
        <v>4274</v>
      </c>
      <c r="O1810">
        <v>139</v>
      </c>
      <c r="P1810">
        <v>10</v>
      </c>
    </row>
    <row r="1811" spans="1:16" x14ac:dyDescent="0.2">
      <c r="A1811" t="s">
        <v>341</v>
      </c>
      <c r="B1811" t="s">
        <v>418</v>
      </c>
      <c r="C1811" t="s">
        <v>387</v>
      </c>
      <c r="D1811" t="s">
        <v>384</v>
      </c>
      <c r="E1811">
        <v>22937</v>
      </c>
      <c r="F1811">
        <v>5809</v>
      </c>
      <c r="G1811">
        <v>94.25</v>
      </c>
      <c r="H1811">
        <v>6960</v>
      </c>
      <c r="I1811">
        <v>201346</v>
      </c>
      <c r="J1811">
        <v>106.2</v>
      </c>
      <c r="K1811">
        <v>110.54</v>
      </c>
      <c r="L1811">
        <v>5070</v>
      </c>
      <c r="M1811">
        <v>12888</v>
      </c>
      <c r="N1811">
        <v>3472</v>
      </c>
      <c r="O1811">
        <v>1151</v>
      </c>
      <c r="P1811">
        <v>356</v>
      </c>
    </row>
    <row r="1812" spans="1:16" x14ac:dyDescent="0.2">
      <c r="A1812" t="s">
        <v>341</v>
      </c>
      <c r="B1812" t="s">
        <v>418</v>
      </c>
      <c r="C1812" t="s">
        <v>386</v>
      </c>
      <c r="D1812" t="s">
        <v>384</v>
      </c>
      <c r="E1812">
        <v>32757</v>
      </c>
      <c r="F1812">
        <v>8599</v>
      </c>
      <c r="G1812">
        <v>93.24</v>
      </c>
      <c r="H1812">
        <v>9229</v>
      </c>
      <c r="I1812">
        <v>278736</v>
      </c>
      <c r="J1812">
        <v>98.56</v>
      </c>
      <c r="K1812">
        <v>115.84</v>
      </c>
      <c r="L1812">
        <v>6616</v>
      </c>
      <c r="M1812">
        <v>17946</v>
      </c>
      <c r="N1812">
        <v>5063</v>
      </c>
      <c r="O1812">
        <v>2289</v>
      </c>
      <c r="P1812">
        <v>842</v>
      </c>
    </row>
    <row r="1813" spans="1:16" x14ac:dyDescent="0.2">
      <c r="A1813" t="s">
        <v>341</v>
      </c>
      <c r="B1813" t="s">
        <v>418</v>
      </c>
      <c r="C1813" t="s">
        <v>388</v>
      </c>
      <c r="D1813" t="s">
        <v>384</v>
      </c>
      <c r="E1813">
        <v>24171</v>
      </c>
      <c r="F1813">
        <v>6245</v>
      </c>
      <c r="G1813">
        <v>100.21</v>
      </c>
      <c r="H1813">
        <v>8260</v>
      </c>
      <c r="I1813">
        <v>251565</v>
      </c>
      <c r="J1813">
        <v>111.86</v>
      </c>
      <c r="K1813">
        <v>108.7</v>
      </c>
      <c r="L1813">
        <v>4725</v>
      </c>
      <c r="M1813">
        <v>12637</v>
      </c>
      <c r="N1813">
        <v>3895</v>
      </c>
      <c r="O1813">
        <v>2007</v>
      </c>
      <c r="P1813">
        <v>900</v>
      </c>
    </row>
    <row r="1814" spans="1:16" x14ac:dyDescent="0.2">
      <c r="A1814" t="s">
        <v>341</v>
      </c>
      <c r="B1814" t="s">
        <v>418</v>
      </c>
      <c r="C1814" t="s">
        <v>389</v>
      </c>
      <c r="D1814" t="s">
        <v>384</v>
      </c>
      <c r="E1814">
        <v>20530</v>
      </c>
      <c r="F1814">
        <v>4039</v>
      </c>
      <c r="G1814">
        <v>82.59</v>
      </c>
      <c r="H1814">
        <v>6693</v>
      </c>
      <c r="I1814">
        <v>188545</v>
      </c>
      <c r="J1814">
        <v>101.98</v>
      </c>
      <c r="K1814">
        <v>112.48</v>
      </c>
      <c r="L1814">
        <v>3955</v>
      </c>
      <c r="M1814">
        <v>11657</v>
      </c>
      <c r="N1814">
        <v>3185</v>
      </c>
      <c r="O1814">
        <v>1484</v>
      </c>
      <c r="P1814">
        <v>249</v>
      </c>
    </row>
    <row r="1815" spans="1:16" x14ac:dyDescent="0.2">
      <c r="A1815" t="s">
        <v>341</v>
      </c>
      <c r="B1815" t="s">
        <v>346</v>
      </c>
      <c r="C1815" t="s">
        <v>359</v>
      </c>
      <c r="D1815" t="s">
        <v>384</v>
      </c>
      <c r="E1815">
        <v>222176</v>
      </c>
      <c r="F1815">
        <v>48105</v>
      </c>
      <c r="G1815">
        <v>90.99</v>
      </c>
      <c r="H1815">
        <v>118</v>
      </c>
      <c r="I1815">
        <v>5252</v>
      </c>
      <c r="J1815">
        <v>90.18</v>
      </c>
      <c r="K1815">
        <v>92.27</v>
      </c>
      <c r="L1815">
        <v>6161</v>
      </c>
      <c r="M1815">
        <v>211654</v>
      </c>
      <c r="N1815">
        <v>4223</v>
      </c>
      <c r="O1815">
        <v>128</v>
      </c>
      <c r="P1815">
        <v>10</v>
      </c>
    </row>
    <row r="1816" spans="1:16" x14ac:dyDescent="0.2">
      <c r="A1816" t="s">
        <v>341</v>
      </c>
      <c r="B1816" t="s">
        <v>346</v>
      </c>
      <c r="C1816" t="s">
        <v>387</v>
      </c>
      <c r="D1816" t="s">
        <v>384</v>
      </c>
      <c r="E1816">
        <v>21092</v>
      </c>
      <c r="F1816">
        <v>5130</v>
      </c>
      <c r="G1816">
        <v>92.07</v>
      </c>
      <c r="H1816">
        <v>5865</v>
      </c>
      <c r="I1816">
        <v>180619</v>
      </c>
      <c r="J1816">
        <v>102.03</v>
      </c>
      <c r="K1816">
        <v>110.02</v>
      </c>
      <c r="L1816">
        <v>4397</v>
      </c>
      <c r="M1816">
        <v>12230</v>
      </c>
      <c r="N1816">
        <v>3085</v>
      </c>
      <c r="O1816">
        <v>1078</v>
      </c>
      <c r="P1816">
        <v>302</v>
      </c>
    </row>
    <row r="1817" spans="1:16" x14ac:dyDescent="0.2">
      <c r="A1817" t="s">
        <v>341</v>
      </c>
      <c r="B1817" t="s">
        <v>346</v>
      </c>
      <c r="C1817" t="s">
        <v>386</v>
      </c>
      <c r="D1817" t="s">
        <v>384</v>
      </c>
      <c r="E1817">
        <v>32640</v>
      </c>
      <c r="F1817">
        <v>8553</v>
      </c>
      <c r="G1817">
        <v>92.88</v>
      </c>
      <c r="H1817">
        <v>9181</v>
      </c>
      <c r="I1817">
        <v>277236</v>
      </c>
      <c r="J1817">
        <v>98.55</v>
      </c>
      <c r="K1817">
        <v>116.03</v>
      </c>
      <c r="L1817">
        <v>6600</v>
      </c>
      <c r="M1817">
        <v>17872</v>
      </c>
      <c r="N1817">
        <v>5045</v>
      </c>
      <c r="O1817">
        <v>2283</v>
      </c>
      <c r="P1817">
        <v>839</v>
      </c>
    </row>
    <row r="1818" spans="1:16" x14ac:dyDescent="0.2">
      <c r="A1818" t="s">
        <v>341</v>
      </c>
      <c r="B1818" t="s">
        <v>346</v>
      </c>
      <c r="C1818" t="s">
        <v>388</v>
      </c>
      <c r="D1818" t="s">
        <v>384</v>
      </c>
      <c r="E1818">
        <v>21079</v>
      </c>
      <c r="F1818">
        <v>5150</v>
      </c>
      <c r="G1818">
        <v>97.42</v>
      </c>
      <c r="H1818">
        <v>7032</v>
      </c>
      <c r="I1818">
        <v>217517</v>
      </c>
      <c r="J1818">
        <v>108.7</v>
      </c>
      <c r="K1818">
        <v>109.63</v>
      </c>
      <c r="L1818">
        <v>3620</v>
      </c>
      <c r="M1818">
        <v>11694</v>
      </c>
      <c r="N1818">
        <v>3721</v>
      </c>
      <c r="O1818">
        <v>1363</v>
      </c>
      <c r="P1818">
        <v>679</v>
      </c>
    </row>
    <row r="1819" spans="1:16" x14ac:dyDescent="0.2">
      <c r="A1819" t="s">
        <v>341</v>
      </c>
      <c r="B1819" t="s">
        <v>346</v>
      </c>
      <c r="C1819" t="s">
        <v>389</v>
      </c>
      <c r="D1819" t="s">
        <v>384</v>
      </c>
      <c r="E1819">
        <v>20487</v>
      </c>
      <c r="F1819">
        <v>4034</v>
      </c>
      <c r="G1819">
        <v>82.6</v>
      </c>
      <c r="H1819">
        <v>6667</v>
      </c>
      <c r="I1819">
        <v>187642</v>
      </c>
      <c r="J1819">
        <v>102.18</v>
      </c>
      <c r="K1819">
        <v>112.6</v>
      </c>
      <c r="L1819">
        <v>3945</v>
      </c>
      <c r="M1819">
        <v>11636</v>
      </c>
      <c r="N1819">
        <v>3173</v>
      </c>
      <c r="O1819">
        <v>1484</v>
      </c>
      <c r="P1819">
        <v>249</v>
      </c>
    </row>
    <row r="1820" spans="1:16" x14ac:dyDescent="0.2">
      <c r="A1820" t="s">
        <v>342</v>
      </c>
      <c r="B1820" t="s">
        <v>418</v>
      </c>
      <c r="C1820" t="s">
        <v>650</v>
      </c>
      <c r="D1820" t="s">
        <v>384</v>
      </c>
      <c r="E1820">
        <v>351447</v>
      </c>
      <c r="F1820">
        <v>75988</v>
      </c>
      <c r="G1820">
        <v>90.13</v>
      </c>
      <c r="H1820">
        <v>31307</v>
      </c>
      <c r="I1820">
        <v>926295</v>
      </c>
      <c r="J1820">
        <v>104.42</v>
      </c>
      <c r="K1820">
        <v>111.9</v>
      </c>
    </row>
    <row r="1821" spans="1:16" x14ac:dyDescent="0.2">
      <c r="A1821" t="s">
        <v>342</v>
      </c>
      <c r="B1821" t="s">
        <v>346</v>
      </c>
      <c r="C1821" t="s">
        <v>650</v>
      </c>
      <c r="D1821" t="s">
        <v>384</v>
      </c>
      <c r="E1821">
        <v>321867</v>
      </c>
      <c r="F1821">
        <v>71809</v>
      </c>
      <c r="G1821">
        <v>91.09</v>
      </c>
      <c r="H1821">
        <v>28905</v>
      </c>
      <c r="I1821">
        <v>867883</v>
      </c>
      <c r="J1821">
        <v>102.62</v>
      </c>
      <c r="K1821">
        <v>112.36</v>
      </c>
    </row>
    <row r="1822" spans="1:16" x14ac:dyDescent="0.2">
      <c r="A1822" t="s">
        <v>342</v>
      </c>
      <c r="B1822" t="s">
        <v>346</v>
      </c>
      <c r="C1822" t="s">
        <v>354</v>
      </c>
      <c r="D1822" t="s">
        <v>384</v>
      </c>
      <c r="E1822">
        <v>1119</v>
      </c>
      <c r="F1822">
        <v>267</v>
      </c>
      <c r="G1822">
        <v>91.69</v>
      </c>
      <c r="H1822">
        <v>105</v>
      </c>
      <c r="I1822">
        <v>3012</v>
      </c>
      <c r="J1822">
        <v>106.88</v>
      </c>
      <c r="K1822">
        <v>116.9</v>
      </c>
    </row>
    <row r="1823" spans="1:16" x14ac:dyDescent="0.2">
      <c r="A1823" t="s">
        <v>342</v>
      </c>
      <c r="B1823" t="s">
        <v>346</v>
      </c>
      <c r="C1823" t="s">
        <v>270</v>
      </c>
      <c r="D1823" t="s">
        <v>384</v>
      </c>
      <c r="E1823">
        <v>6922</v>
      </c>
      <c r="F1823">
        <v>1586</v>
      </c>
      <c r="G1823">
        <v>90.7</v>
      </c>
      <c r="H1823">
        <v>672</v>
      </c>
      <c r="I1823">
        <v>20059</v>
      </c>
      <c r="J1823">
        <v>104.4</v>
      </c>
      <c r="K1823">
        <v>113.89</v>
      </c>
    </row>
    <row r="1824" spans="1:16" x14ac:dyDescent="0.2">
      <c r="A1824" t="s">
        <v>342</v>
      </c>
      <c r="B1824" t="s">
        <v>346</v>
      </c>
      <c r="C1824" t="s">
        <v>231</v>
      </c>
      <c r="D1824" t="s">
        <v>384</v>
      </c>
      <c r="E1824">
        <v>3566</v>
      </c>
      <c r="F1824">
        <v>760</v>
      </c>
      <c r="G1824">
        <v>88.92</v>
      </c>
      <c r="H1824">
        <v>322</v>
      </c>
      <c r="I1824">
        <v>9745</v>
      </c>
      <c r="J1824">
        <v>99.02</v>
      </c>
      <c r="K1824">
        <v>112.5</v>
      </c>
    </row>
    <row r="1825" spans="1:11" x14ac:dyDescent="0.2">
      <c r="A1825" t="s">
        <v>342</v>
      </c>
      <c r="B1825" t="s">
        <v>346</v>
      </c>
      <c r="C1825" t="s">
        <v>261</v>
      </c>
      <c r="D1825" t="s">
        <v>384</v>
      </c>
      <c r="E1825">
        <v>6746</v>
      </c>
      <c r="F1825">
        <v>1565</v>
      </c>
      <c r="G1825">
        <v>92.59</v>
      </c>
      <c r="H1825">
        <v>532</v>
      </c>
      <c r="I1825">
        <v>17906</v>
      </c>
      <c r="J1825">
        <v>100.84</v>
      </c>
      <c r="K1825">
        <v>113.74</v>
      </c>
    </row>
    <row r="1826" spans="1:11" x14ac:dyDescent="0.2">
      <c r="A1826" t="s">
        <v>342</v>
      </c>
      <c r="B1826" t="s">
        <v>346</v>
      </c>
      <c r="C1826" t="s">
        <v>248</v>
      </c>
      <c r="D1826" t="s">
        <v>384</v>
      </c>
      <c r="E1826">
        <v>30802</v>
      </c>
      <c r="F1826">
        <v>7039</v>
      </c>
      <c r="G1826">
        <v>92.97</v>
      </c>
      <c r="H1826">
        <v>2451</v>
      </c>
      <c r="I1826">
        <v>80507</v>
      </c>
      <c r="J1826">
        <v>104.63</v>
      </c>
      <c r="K1826">
        <v>114.16</v>
      </c>
    </row>
    <row r="1827" spans="1:11" x14ac:dyDescent="0.2">
      <c r="A1827" t="s">
        <v>342</v>
      </c>
      <c r="B1827" t="s">
        <v>346</v>
      </c>
      <c r="C1827" t="s">
        <v>266</v>
      </c>
      <c r="D1827" t="s">
        <v>384</v>
      </c>
      <c r="E1827">
        <v>5998</v>
      </c>
      <c r="F1827">
        <v>1245</v>
      </c>
      <c r="G1827">
        <v>87.23</v>
      </c>
      <c r="H1827">
        <v>571</v>
      </c>
      <c r="I1827">
        <v>17677</v>
      </c>
      <c r="J1827">
        <v>95.77</v>
      </c>
      <c r="K1827">
        <v>105.6</v>
      </c>
    </row>
    <row r="1828" spans="1:11" x14ac:dyDescent="0.2">
      <c r="A1828" t="s">
        <v>342</v>
      </c>
      <c r="B1828" t="s">
        <v>346</v>
      </c>
      <c r="C1828" t="s">
        <v>269</v>
      </c>
      <c r="D1828" t="s">
        <v>384</v>
      </c>
      <c r="E1828">
        <v>1925</v>
      </c>
      <c r="F1828">
        <v>362</v>
      </c>
      <c r="G1828">
        <v>83.28</v>
      </c>
      <c r="H1828">
        <v>168</v>
      </c>
      <c r="I1828">
        <v>5494</v>
      </c>
      <c r="J1828">
        <v>100.45</v>
      </c>
      <c r="K1828">
        <v>105.35</v>
      </c>
    </row>
    <row r="1829" spans="1:11" x14ac:dyDescent="0.2">
      <c r="A1829" t="s">
        <v>342</v>
      </c>
      <c r="B1829" t="s">
        <v>346</v>
      </c>
      <c r="C1829" t="s">
        <v>262</v>
      </c>
      <c r="D1829" t="s">
        <v>384</v>
      </c>
      <c r="E1829">
        <v>479</v>
      </c>
      <c r="F1829">
        <v>141</v>
      </c>
      <c r="G1829">
        <v>115.75</v>
      </c>
      <c r="H1829">
        <v>48</v>
      </c>
      <c r="I1829">
        <v>1175</v>
      </c>
      <c r="J1829">
        <v>93.02</v>
      </c>
      <c r="K1829">
        <v>135.53</v>
      </c>
    </row>
    <row r="1830" spans="1:11" x14ac:dyDescent="0.2">
      <c r="A1830" t="s">
        <v>342</v>
      </c>
      <c r="B1830" t="s">
        <v>346</v>
      </c>
      <c r="C1830" t="s">
        <v>240</v>
      </c>
      <c r="D1830" t="s">
        <v>384</v>
      </c>
      <c r="E1830">
        <v>1000</v>
      </c>
      <c r="F1830">
        <v>251</v>
      </c>
      <c r="G1830">
        <v>94.13</v>
      </c>
      <c r="H1830">
        <v>98</v>
      </c>
      <c r="I1830">
        <v>2558</v>
      </c>
      <c r="J1830">
        <v>94.61</v>
      </c>
      <c r="K1830">
        <v>121.44</v>
      </c>
    </row>
    <row r="1831" spans="1:11" x14ac:dyDescent="0.2">
      <c r="A1831" t="s">
        <v>342</v>
      </c>
      <c r="B1831" t="s">
        <v>346</v>
      </c>
      <c r="C1831" t="s">
        <v>233</v>
      </c>
      <c r="D1831" t="s">
        <v>384</v>
      </c>
      <c r="E1831">
        <v>26035</v>
      </c>
      <c r="F1831">
        <v>5750</v>
      </c>
      <c r="G1831">
        <v>90.06</v>
      </c>
      <c r="H1831">
        <v>2263</v>
      </c>
      <c r="I1831">
        <v>67876</v>
      </c>
      <c r="J1831">
        <v>101.74</v>
      </c>
      <c r="K1831">
        <v>111.95</v>
      </c>
    </row>
    <row r="1832" spans="1:11" x14ac:dyDescent="0.2">
      <c r="A1832" t="s">
        <v>342</v>
      </c>
      <c r="B1832" t="s">
        <v>346</v>
      </c>
      <c r="C1832" t="s">
        <v>278</v>
      </c>
      <c r="D1832" t="s">
        <v>384</v>
      </c>
      <c r="E1832">
        <v>16867</v>
      </c>
      <c r="F1832">
        <v>3962</v>
      </c>
      <c r="G1832">
        <v>91.43</v>
      </c>
      <c r="H1832">
        <v>1489</v>
      </c>
      <c r="I1832">
        <v>43657</v>
      </c>
      <c r="J1832">
        <v>104.01</v>
      </c>
      <c r="K1832">
        <v>112.73</v>
      </c>
    </row>
    <row r="1833" spans="1:11" x14ac:dyDescent="0.2">
      <c r="A1833" t="s">
        <v>342</v>
      </c>
      <c r="B1833" t="s">
        <v>346</v>
      </c>
      <c r="C1833" t="s">
        <v>277</v>
      </c>
      <c r="D1833" t="s">
        <v>384</v>
      </c>
      <c r="E1833">
        <v>2131</v>
      </c>
      <c r="F1833">
        <v>558</v>
      </c>
      <c r="G1833">
        <v>96.85</v>
      </c>
      <c r="H1833">
        <v>202</v>
      </c>
      <c r="I1833">
        <v>5631</v>
      </c>
      <c r="J1833">
        <v>90.8</v>
      </c>
      <c r="K1833">
        <v>107.5</v>
      </c>
    </row>
    <row r="1834" spans="1:11" x14ac:dyDescent="0.2">
      <c r="A1834" t="s">
        <v>342</v>
      </c>
      <c r="B1834" t="s">
        <v>346</v>
      </c>
      <c r="C1834" t="s">
        <v>279</v>
      </c>
      <c r="D1834" t="s">
        <v>384</v>
      </c>
      <c r="E1834">
        <v>2487</v>
      </c>
      <c r="F1834">
        <v>557</v>
      </c>
      <c r="G1834">
        <v>90.55</v>
      </c>
      <c r="H1834">
        <v>228</v>
      </c>
      <c r="I1834">
        <v>6859</v>
      </c>
      <c r="J1834">
        <v>97.13</v>
      </c>
      <c r="K1834">
        <v>113.48</v>
      </c>
    </row>
    <row r="1835" spans="1:11" x14ac:dyDescent="0.2">
      <c r="A1835" t="s">
        <v>342</v>
      </c>
      <c r="B1835" t="s">
        <v>346</v>
      </c>
      <c r="C1835" t="s">
        <v>250</v>
      </c>
      <c r="D1835" t="s">
        <v>384</v>
      </c>
      <c r="E1835">
        <v>1912</v>
      </c>
      <c r="F1835">
        <v>421</v>
      </c>
      <c r="G1835">
        <v>89.64</v>
      </c>
      <c r="H1835">
        <v>157</v>
      </c>
      <c r="I1835">
        <v>5075</v>
      </c>
      <c r="J1835">
        <v>118</v>
      </c>
      <c r="K1835">
        <v>116.68</v>
      </c>
    </row>
    <row r="1836" spans="1:11" x14ac:dyDescent="0.2">
      <c r="A1836" t="s">
        <v>342</v>
      </c>
      <c r="B1836" t="s">
        <v>346</v>
      </c>
      <c r="C1836" t="s">
        <v>265</v>
      </c>
      <c r="D1836" t="s">
        <v>384</v>
      </c>
      <c r="E1836">
        <v>7300</v>
      </c>
      <c r="F1836">
        <v>1568</v>
      </c>
      <c r="G1836">
        <v>91.77</v>
      </c>
      <c r="H1836">
        <v>627</v>
      </c>
      <c r="I1836">
        <v>18580</v>
      </c>
      <c r="J1836">
        <v>106.08</v>
      </c>
      <c r="K1836">
        <v>116.67</v>
      </c>
    </row>
    <row r="1837" spans="1:11" x14ac:dyDescent="0.2">
      <c r="A1837" t="s">
        <v>342</v>
      </c>
      <c r="B1837" t="s">
        <v>346</v>
      </c>
      <c r="C1837" t="s">
        <v>246</v>
      </c>
      <c r="D1837" t="s">
        <v>384</v>
      </c>
      <c r="E1837">
        <v>5082</v>
      </c>
      <c r="F1837">
        <v>1052</v>
      </c>
      <c r="G1837">
        <v>90.51</v>
      </c>
      <c r="H1837">
        <v>464</v>
      </c>
      <c r="I1837">
        <v>13777</v>
      </c>
      <c r="J1837">
        <v>112.55</v>
      </c>
      <c r="K1837">
        <v>111.77</v>
      </c>
    </row>
    <row r="1838" spans="1:11" x14ac:dyDescent="0.2">
      <c r="A1838" t="s">
        <v>342</v>
      </c>
      <c r="B1838" t="s">
        <v>346</v>
      </c>
      <c r="C1838" t="s">
        <v>280</v>
      </c>
      <c r="D1838" t="s">
        <v>384</v>
      </c>
      <c r="E1838">
        <v>2272</v>
      </c>
      <c r="F1838">
        <v>471</v>
      </c>
      <c r="G1838">
        <v>87.99</v>
      </c>
      <c r="H1838">
        <v>253</v>
      </c>
      <c r="I1838">
        <v>6731</v>
      </c>
      <c r="J1838">
        <v>91.67</v>
      </c>
      <c r="K1838">
        <v>104.11</v>
      </c>
    </row>
    <row r="1839" spans="1:11" x14ac:dyDescent="0.2">
      <c r="A1839" t="s">
        <v>342</v>
      </c>
      <c r="B1839" t="s">
        <v>346</v>
      </c>
      <c r="C1839" t="s">
        <v>252</v>
      </c>
      <c r="D1839" t="s">
        <v>384</v>
      </c>
      <c r="E1839">
        <v>3947</v>
      </c>
      <c r="F1839">
        <v>885</v>
      </c>
      <c r="G1839">
        <v>90.86</v>
      </c>
      <c r="H1839">
        <v>372</v>
      </c>
      <c r="I1839">
        <v>10777</v>
      </c>
      <c r="J1839">
        <v>96.69</v>
      </c>
      <c r="K1839">
        <v>108.29</v>
      </c>
    </row>
    <row r="1840" spans="1:11" x14ac:dyDescent="0.2">
      <c r="A1840" t="s">
        <v>342</v>
      </c>
      <c r="B1840" t="s">
        <v>346</v>
      </c>
      <c r="C1840" t="s">
        <v>236</v>
      </c>
      <c r="D1840" t="s">
        <v>384</v>
      </c>
      <c r="E1840">
        <v>5543</v>
      </c>
      <c r="F1840">
        <v>1275</v>
      </c>
      <c r="G1840">
        <v>93.27</v>
      </c>
      <c r="H1840">
        <v>540</v>
      </c>
      <c r="I1840">
        <v>16122</v>
      </c>
      <c r="J1840">
        <v>103.23</v>
      </c>
      <c r="K1840">
        <v>114.67</v>
      </c>
    </row>
    <row r="1841" spans="1:11" x14ac:dyDescent="0.2">
      <c r="A1841" t="s">
        <v>342</v>
      </c>
      <c r="B1841" t="s">
        <v>346</v>
      </c>
      <c r="C1841" t="s">
        <v>241</v>
      </c>
      <c r="D1841" t="s">
        <v>384</v>
      </c>
      <c r="E1841">
        <v>4008</v>
      </c>
      <c r="F1841">
        <v>796</v>
      </c>
      <c r="G1841">
        <v>86.88</v>
      </c>
      <c r="H1841">
        <v>343</v>
      </c>
      <c r="I1841">
        <v>10707</v>
      </c>
      <c r="J1841">
        <v>105.17</v>
      </c>
      <c r="K1841">
        <v>111.32</v>
      </c>
    </row>
    <row r="1842" spans="1:11" x14ac:dyDescent="0.2">
      <c r="A1842" t="s">
        <v>342</v>
      </c>
      <c r="B1842" t="s">
        <v>346</v>
      </c>
      <c r="C1842" t="s">
        <v>258</v>
      </c>
      <c r="D1842" t="s">
        <v>384</v>
      </c>
      <c r="E1842">
        <v>6368</v>
      </c>
      <c r="F1842">
        <v>1624</v>
      </c>
      <c r="G1842">
        <v>97.19</v>
      </c>
      <c r="H1842">
        <v>514</v>
      </c>
      <c r="I1842">
        <v>16741</v>
      </c>
      <c r="J1842">
        <v>103.28</v>
      </c>
      <c r="K1842">
        <v>117.85</v>
      </c>
    </row>
    <row r="1843" spans="1:11" x14ac:dyDescent="0.2">
      <c r="A1843" t="s">
        <v>342</v>
      </c>
      <c r="B1843" t="s">
        <v>346</v>
      </c>
      <c r="C1843" t="s">
        <v>268</v>
      </c>
      <c r="D1843" t="s">
        <v>384</v>
      </c>
      <c r="E1843">
        <v>1439</v>
      </c>
      <c r="F1843">
        <v>262</v>
      </c>
      <c r="G1843">
        <v>86.95</v>
      </c>
      <c r="H1843">
        <v>98</v>
      </c>
      <c r="I1843">
        <v>3867</v>
      </c>
      <c r="J1843">
        <v>92.99</v>
      </c>
      <c r="K1843">
        <v>110.13</v>
      </c>
    </row>
    <row r="1844" spans="1:11" x14ac:dyDescent="0.2">
      <c r="A1844" t="s">
        <v>342</v>
      </c>
      <c r="B1844" t="s">
        <v>346</v>
      </c>
      <c r="C1844" t="s">
        <v>242</v>
      </c>
      <c r="D1844" t="s">
        <v>384</v>
      </c>
      <c r="E1844">
        <v>6680</v>
      </c>
      <c r="F1844">
        <v>1275</v>
      </c>
      <c r="G1844">
        <v>86.98</v>
      </c>
      <c r="H1844">
        <v>579</v>
      </c>
      <c r="I1844">
        <v>17465</v>
      </c>
      <c r="J1844">
        <v>109.77</v>
      </c>
      <c r="K1844">
        <v>112.29</v>
      </c>
    </row>
    <row r="1845" spans="1:11" x14ac:dyDescent="0.2">
      <c r="A1845" t="s">
        <v>342</v>
      </c>
      <c r="B1845" t="s">
        <v>346</v>
      </c>
      <c r="C1845" t="s">
        <v>249</v>
      </c>
      <c r="D1845" t="s">
        <v>384</v>
      </c>
      <c r="E1845">
        <v>4218</v>
      </c>
      <c r="F1845">
        <v>792</v>
      </c>
      <c r="G1845">
        <v>84.3</v>
      </c>
      <c r="H1845">
        <v>403</v>
      </c>
      <c r="I1845">
        <v>12439</v>
      </c>
      <c r="J1845">
        <v>97.51</v>
      </c>
      <c r="K1845">
        <v>106.85</v>
      </c>
    </row>
    <row r="1846" spans="1:11" x14ac:dyDescent="0.2">
      <c r="A1846" t="s">
        <v>342</v>
      </c>
      <c r="B1846" t="s">
        <v>346</v>
      </c>
      <c r="C1846" t="s">
        <v>255</v>
      </c>
      <c r="D1846" t="s">
        <v>384</v>
      </c>
      <c r="E1846">
        <v>5597</v>
      </c>
      <c r="F1846">
        <v>1160</v>
      </c>
      <c r="G1846">
        <v>90.69</v>
      </c>
      <c r="H1846">
        <v>601</v>
      </c>
      <c r="I1846">
        <v>14958</v>
      </c>
      <c r="J1846">
        <v>100.55</v>
      </c>
      <c r="K1846">
        <v>109.87</v>
      </c>
    </row>
    <row r="1847" spans="1:11" x14ac:dyDescent="0.2">
      <c r="A1847" t="s">
        <v>342</v>
      </c>
      <c r="B1847" t="s">
        <v>346</v>
      </c>
      <c r="C1847" t="s">
        <v>271</v>
      </c>
      <c r="D1847" t="s">
        <v>384</v>
      </c>
      <c r="E1847">
        <v>3963</v>
      </c>
      <c r="F1847">
        <v>1165</v>
      </c>
      <c r="G1847">
        <v>110.12</v>
      </c>
      <c r="H1847">
        <v>364</v>
      </c>
      <c r="I1847">
        <v>10160</v>
      </c>
      <c r="J1847">
        <v>116.36</v>
      </c>
      <c r="K1847">
        <v>126.6</v>
      </c>
    </row>
    <row r="1848" spans="1:11" x14ac:dyDescent="0.2">
      <c r="A1848" t="s">
        <v>342</v>
      </c>
      <c r="B1848" t="s">
        <v>346</v>
      </c>
      <c r="C1848" t="s">
        <v>274</v>
      </c>
      <c r="D1848" t="s">
        <v>384</v>
      </c>
      <c r="E1848">
        <v>1037</v>
      </c>
      <c r="F1848">
        <v>164</v>
      </c>
      <c r="G1848">
        <v>74.67</v>
      </c>
      <c r="H1848">
        <v>95</v>
      </c>
      <c r="I1848">
        <v>3038</v>
      </c>
      <c r="J1848">
        <v>83.12</v>
      </c>
      <c r="K1848">
        <v>98.15</v>
      </c>
    </row>
    <row r="1849" spans="1:11" x14ac:dyDescent="0.2">
      <c r="A1849" t="s">
        <v>342</v>
      </c>
      <c r="B1849" t="s">
        <v>346</v>
      </c>
      <c r="C1849" t="s">
        <v>264</v>
      </c>
      <c r="D1849" t="s">
        <v>384</v>
      </c>
      <c r="E1849">
        <v>16176</v>
      </c>
      <c r="F1849">
        <v>3869</v>
      </c>
      <c r="G1849">
        <v>94.03</v>
      </c>
      <c r="H1849">
        <v>1544</v>
      </c>
      <c r="I1849">
        <v>45026</v>
      </c>
      <c r="J1849">
        <v>100.34</v>
      </c>
      <c r="K1849">
        <v>112.72</v>
      </c>
    </row>
    <row r="1850" spans="1:11" x14ac:dyDescent="0.2">
      <c r="A1850" t="s">
        <v>342</v>
      </c>
      <c r="B1850" t="s">
        <v>346</v>
      </c>
      <c r="C1850" t="s">
        <v>239</v>
      </c>
      <c r="D1850" t="s">
        <v>384</v>
      </c>
      <c r="E1850">
        <v>792</v>
      </c>
      <c r="F1850">
        <v>148</v>
      </c>
      <c r="G1850">
        <v>82.39</v>
      </c>
      <c r="H1850">
        <v>57</v>
      </c>
      <c r="I1850">
        <v>1993</v>
      </c>
      <c r="J1850">
        <v>89.32</v>
      </c>
      <c r="K1850">
        <v>112.36</v>
      </c>
    </row>
    <row r="1851" spans="1:11" x14ac:dyDescent="0.2">
      <c r="A1851" t="s">
        <v>342</v>
      </c>
      <c r="B1851" t="s">
        <v>346</v>
      </c>
      <c r="C1851" t="s">
        <v>238</v>
      </c>
      <c r="D1851" t="s">
        <v>384</v>
      </c>
      <c r="E1851">
        <v>1741</v>
      </c>
      <c r="F1851">
        <v>299</v>
      </c>
      <c r="G1851">
        <v>81.540000000000006</v>
      </c>
      <c r="H1851">
        <v>190</v>
      </c>
      <c r="I1851">
        <v>5385</v>
      </c>
      <c r="J1851">
        <v>93.86</v>
      </c>
      <c r="K1851">
        <v>102.8</v>
      </c>
    </row>
    <row r="1852" spans="1:11" x14ac:dyDescent="0.2">
      <c r="A1852" t="s">
        <v>342</v>
      </c>
      <c r="B1852" t="s">
        <v>346</v>
      </c>
      <c r="C1852" t="s">
        <v>275</v>
      </c>
      <c r="D1852" t="s">
        <v>384</v>
      </c>
      <c r="E1852">
        <v>1368</v>
      </c>
      <c r="F1852">
        <v>295</v>
      </c>
      <c r="G1852">
        <v>90.71</v>
      </c>
      <c r="H1852">
        <v>107</v>
      </c>
      <c r="I1852">
        <v>3371</v>
      </c>
      <c r="J1852">
        <v>92.65</v>
      </c>
      <c r="K1852">
        <v>110.74</v>
      </c>
    </row>
    <row r="1853" spans="1:11" x14ac:dyDescent="0.2">
      <c r="A1853" t="s">
        <v>342</v>
      </c>
      <c r="B1853" t="s">
        <v>346</v>
      </c>
      <c r="C1853" t="s">
        <v>273</v>
      </c>
      <c r="D1853" t="s">
        <v>384</v>
      </c>
      <c r="E1853">
        <v>4245</v>
      </c>
      <c r="F1853">
        <v>1018</v>
      </c>
      <c r="G1853">
        <v>93.63</v>
      </c>
      <c r="H1853">
        <v>380</v>
      </c>
      <c r="I1853">
        <v>10598</v>
      </c>
      <c r="J1853">
        <v>109.18</v>
      </c>
      <c r="K1853">
        <v>121.83</v>
      </c>
    </row>
    <row r="1854" spans="1:11" x14ac:dyDescent="0.2">
      <c r="A1854" t="s">
        <v>342</v>
      </c>
      <c r="B1854" t="s">
        <v>346</v>
      </c>
      <c r="C1854" t="s">
        <v>234</v>
      </c>
      <c r="D1854" t="s">
        <v>384</v>
      </c>
      <c r="E1854">
        <v>2177</v>
      </c>
      <c r="F1854">
        <v>523</v>
      </c>
      <c r="G1854">
        <v>100.97</v>
      </c>
      <c r="H1854">
        <v>162</v>
      </c>
      <c r="I1854">
        <v>5547</v>
      </c>
      <c r="J1854">
        <v>116.81</v>
      </c>
      <c r="K1854">
        <v>121.64</v>
      </c>
    </row>
    <row r="1855" spans="1:11" x14ac:dyDescent="0.2">
      <c r="A1855" t="s">
        <v>342</v>
      </c>
      <c r="B1855" t="s">
        <v>346</v>
      </c>
      <c r="C1855" t="s">
        <v>244</v>
      </c>
      <c r="D1855" t="s">
        <v>384</v>
      </c>
      <c r="E1855">
        <v>4408</v>
      </c>
      <c r="F1855">
        <v>1229</v>
      </c>
      <c r="G1855">
        <v>104.95</v>
      </c>
      <c r="H1855">
        <v>398</v>
      </c>
      <c r="I1855">
        <v>11022</v>
      </c>
      <c r="J1855">
        <v>118.3</v>
      </c>
      <c r="K1855">
        <v>131.13</v>
      </c>
    </row>
    <row r="1856" spans="1:11" x14ac:dyDescent="0.2">
      <c r="A1856" t="s">
        <v>342</v>
      </c>
      <c r="B1856" t="s">
        <v>346</v>
      </c>
      <c r="C1856" t="s">
        <v>251</v>
      </c>
      <c r="D1856" t="s">
        <v>384</v>
      </c>
      <c r="E1856">
        <v>8761</v>
      </c>
      <c r="F1856">
        <v>1949</v>
      </c>
      <c r="G1856">
        <v>91.3</v>
      </c>
      <c r="H1856">
        <v>780</v>
      </c>
      <c r="I1856">
        <v>22211</v>
      </c>
      <c r="J1856">
        <v>107.52</v>
      </c>
      <c r="K1856">
        <v>115.45</v>
      </c>
    </row>
    <row r="1857" spans="1:11" x14ac:dyDescent="0.2">
      <c r="A1857" t="s">
        <v>342</v>
      </c>
      <c r="B1857" t="s">
        <v>346</v>
      </c>
      <c r="C1857" t="s">
        <v>272</v>
      </c>
      <c r="D1857" t="s">
        <v>384</v>
      </c>
      <c r="E1857">
        <v>9292</v>
      </c>
      <c r="F1857">
        <v>1797</v>
      </c>
      <c r="G1857">
        <v>86.86</v>
      </c>
      <c r="H1857">
        <v>813</v>
      </c>
      <c r="I1857">
        <v>25123</v>
      </c>
      <c r="J1857">
        <v>111.07</v>
      </c>
      <c r="K1857">
        <v>111.61</v>
      </c>
    </row>
    <row r="1858" spans="1:11" x14ac:dyDescent="0.2">
      <c r="A1858" t="s">
        <v>342</v>
      </c>
      <c r="B1858" t="s">
        <v>346</v>
      </c>
      <c r="C1858" t="s">
        <v>254</v>
      </c>
      <c r="D1858" t="s">
        <v>384</v>
      </c>
      <c r="E1858">
        <v>5941</v>
      </c>
      <c r="F1858">
        <v>1258</v>
      </c>
      <c r="G1858">
        <v>88.12</v>
      </c>
      <c r="H1858">
        <v>630</v>
      </c>
      <c r="I1858">
        <v>18579</v>
      </c>
      <c r="J1858">
        <v>106.2</v>
      </c>
      <c r="K1858">
        <v>107.15</v>
      </c>
    </row>
    <row r="1859" spans="1:11" x14ac:dyDescent="0.2">
      <c r="A1859" t="s">
        <v>342</v>
      </c>
      <c r="B1859" t="s">
        <v>346</v>
      </c>
      <c r="C1859" t="s">
        <v>267</v>
      </c>
      <c r="D1859" t="s">
        <v>384</v>
      </c>
      <c r="E1859">
        <v>3958</v>
      </c>
      <c r="F1859">
        <v>828</v>
      </c>
      <c r="G1859">
        <v>86</v>
      </c>
      <c r="H1859">
        <v>350</v>
      </c>
      <c r="I1859">
        <v>11212</v>
      </c>
      <c r="J1859">
        <v>96.12</v>
      </c>
      <c r="K1859">
        <v>107.14</v>
      </c>
    </row>
    <row r="1860" spans="1:11" x14ac:dyDescent="0.2">
      <c r="A1860" t="s">
        <v>342</v>
      </c>
      <c r="B1860" t="s">
        <v>346</v>
      </c>
      <c r="C1860" t="s">
        <v>356</v>
      </c>
      <c r="D1860" t="s">
        <v>384</v>
      </c>
      <c r="E1860">
        <v>3396</v>
      </c>
      <c r="F1860">
        <v>1159</v>
      </c>
      <c r="G1860">
        <v>116.95</v>
      </c>
      <c r="H1860">
        <v>200</v>
      </c>
      <c r="I1860">
        <v>7792</v>
      </c>
      <c r="J1860">
        <v>103.33</v>
      </c>
      <c r="K1860">
        <v>133.51</v>
      </c>
    </row>
    <row r="1861" spans="1:11" x14ac:dyDescent="0.2">
      <c r="A1861" t="s">
        <v>342</v>
      </c>
      <c r="B1861" t="s">
        <v>346</v>
      </c>
      <c r="C1861" t="s">
        <v>263</v>
      </c>
      <c r="D1861" t="s">
        <v>384</v>
      </c>
      <c r="E1861">
        <v>9032</v>
      </c>
      <c r="F1861">
        <v>2006</v>
      </c>
      <c r="G1861">
        <v>93.79</v>
      </c>
      <c r="H1861">
        <v>803</v>
      </c>
      <c r="I1861">
        <v>23065</v>
      </c>
      <c r="J1861">
        <v>108.16</v>
      </c>
      <c r="K1861">
        <v>117.81</v>
      </c>
    </row>
    <row r="1862" spans="1:11" x14ac:dyDescent="0.2">
      <c r="A1862" t="s">
        <v>342</v>
      </c>
      <c r="B1862" t="s">
        <v>346</v>
      </c>
      <c r="C1862" t="s">
        <v>247</v>
      </c>
      <c r="D1862" t="s">
        <v>384</v>
      </c>
      <c r="E1862">
        <v>3263</v>
      </c>
      <c r="F1862">
        <v>827</v>
      </c>
      <c r="G1862">
        <v>102.39</v>
      </c>
      <c r="H1862">
        <v>215</v>
      </c>
      <c r="I1862">
        <v>6972</v>
      </c>
      <c r="J1862">
        <v>154.51</v>
      </c>
      <c r="K1862">
        <v>144.65</v>
      </c>
    </row>
    <row r="1863" spans="1:11" x14ac:dyDescent="0.2">
      <c r="A1863" t="s">
        <v>342</v>
      </c>
      <c r="B1863" t="s">
        <v>346</v>
      </c>
      <c r="C1863" t="s">
        <v>276</v>
      </c>
      <c r="D1863" t="s">
        <v>384</v>
      </c>
      <c r="E1863">
        <v>849</v>
      </c>
      <c r="F1863">
        <v>166</v>
      </c>
      <c r="G1863">
        <v>83.07</v>
      </c>
      <c r="H1863">
        <v>90</v>
      </c>
      <c r="I1863">
        <v>2319</v>
      </c>
      <c r="J1863">
        <v>88.18</v>
      </c>
      <c r="K1863">
        <v>106.28</v>
      </c>
    </row>
    <row r="1864" spans="1:11" x14ac:dyDescent="0.2">
      <c r="A1864" t="s">
        <v>342</v>
      </c>
      <c r="B1864" t="s">
        <v>346</v>
      </c>
      <c r="C1864" t="s">
        <v>256</v>
      </c>
      <c r="D1864" t="s">
        <v>384</v>
      </c>
      <c r="E1864">
        <v>8693</v>
      </c>
      <c r="F1864">
        <v>1985</v>
      </c>
      <c r="G1864">
        <v>92.21</v>
      </c>
      <c r="H1864">
        <v>791</v>
      </c>
      <c r="I1864">
        <v>23348</v>
      </c>
      <c r="J1864">
        <v>104.97</v>
      </c>
      <c r="K1864">
        <v>111.54</v>
      </c>
    </row>
    <row r="1865" spans="1:11" x14ac:dyDescent="0.2">
      <c r="A1865" t="s">
        <v>342</v>
      </c>
      <c r="B1865" t="s">
        <v>346</v>
      </c>
      <c r="C1865" t="s">
        <v>257</v>
      </c>
      <c r="D1865" t="s">
        <v>384</v>
      </c>
      <c r="E1865">
        <v>1044</v>
      </c>
      <c r="F1865">
        <v>193</v>
      </c>
      <c r="G1865">
        <v>83.61</v>
      </c>
      <c r="H1865">
        <v>79</v>
      </c>
      <c r="I1865">
        <v>2946</v>
      </c>
      <c r="J1865">
        <v>117.62</v>
      </c>
      <c r="K1865">
        <v>104.42</v>
      </c>
    </row>
    <row r="1866" spans="1:11" x14ac:dyDescent="0.2">
      <c r="A1866" t="s">
        <v>342</v>
      </c>
      <c r="B1866" t="s">
        <v>346</v>
      </c>
      <c r="C1866" t="s">
        <v>259</v>
      </c>
      <c r="D1866" t="s">
        <v>384</v>
      </c>
      <c r="E1866">
        <v>8524</v>
      </c>
      <c r="F1866">
        <v>1810</v>
      </c>
      <c r="G1866">
        <v>87.13</v>
      </c>
      <c r="H1866">
        <v>798</v>
      </c>
      <c r="I1866">
        <v>23719</v>
      </c>
      <c r="J1866">
        <v>97.75</v>
      </c>
      <c r="K1866">
        <v>106.08</v>
      </c>
    </row>
    <row r="1867" spans="1:11" x14ac:dyDescent="0.2">
      <c r="A1867" t="s">
        <v>342</v>
      </c>
      <c r="B1867" t="s">
        <v>346</v>
      </c>
      <c r="C1867" t="s">
        <v>243</v>
      </c>
      <c r="D1867" t="s">
        <v>384</v>
      </c>
      <c r="E1867">
        <v>33619</v>
      </c>
      <c r="F1867">
        <v>7268</v>
      </c>
      <c r="G1867">
        <v>87.48</v>
      </c>
      <c r="H1867">
        <v>3210</v>
      </c>
      <c r="I1867">
        <v>96104</v>
      </c>
      <c r="J1867">
        <v>95.77</v>
      </c>
      <c r="K1867">
        <v>107.57</v>
      </c>
    </row>
    <row r="1868" spans="1:11" x14ac:dyDescent="0.2">
      <c r="A1868" t="s">
        <v>342</v>
      </c>
      <c r="B1868" t="s">
        <v>346</v>
      </c>
      <c r="C1868" t="s">
        <v>260</v>
      </c>
      <c r="D1868" t="s">
        <v>384</v>
      </c>
      <c r="E1868">
        <v>1915</v>
      </c>
      <c r="F1868">
        <v>356</v>
      </c>
      <c r="G1868">
        <v>83.42</v>
      </c>
      <c r="H1868">
        <v>184</v>
      </c>
      <c r="I1868">
        <v>5205</v>
      </c>
      <c r="J1868">
        <v>100.64</v>
      </c>
      <c r="K1868">
        <v>103.4</v>
      </c>
    </row>
    <row r="1869" spans="1:11" x14ac:dyDescent="0.2">
      <c r="A1869" t="s">
        <v>342</v>
      </c>
      <c r="B1869" t="s">
        <v>346</v>
      </c>
      <c r="C1869" t="s">
        <v>237</v>
      </c>
      <c r="D1869" t="s">
        <v>384</v>
      </c>
      <c r="E1869">
        <v>12437</v>
      </c>
      <c r="F1869">
        <v>2955</v>
      </c>
      <c r="G1869">
        <v>92.23</v>
      </c>
      <c r="H1869">
        <v>1174</v>
      </c>
      <c r="I1869">
        <v>34214</v>
      </c>
      <c r="J1869">
        <v>96.26</v>
      </c>
      <c r="K1869">
        <v>111.22</v>
      </c>
    </row>
    <row r="1870" spans="1:11" x14ac:dyDescent="0.2">
      <c r="A1870" t="s">
        <v>342</v>
      </c>
      <c r="B1870" t="s">
        <v>346</v>
      </c>
      <c r="C1870" t="s">
        <v>281</v>
      </c>
      <c r="D1870" t="s">
        <v>384</v>
      </c>
      <c r="E1870">
        <v>449</v>
      </c>
      <c r="F1870">
        <v>116</v>
      </c>
      <c r="G1870">
        <v>100.75</v>
      </c>
      <c r="H1870">
        <v>44</v>
      </c>
      <c r="I1870">
        <v>1153</v>
      </c>
      <c r="J1870">
        <v>91.05</v>
      </c>
      <c r="K1870">
        <v>128.06</v>
      </c>
    </row>
    <row r="1871" spans="1:11" x14ac:dyDescent="0.2">
      <c r="A1871" t="s">
        <v>342</v>
      </c>
      <c r="B1871" t="s">
        <v>346</v>
      </c>
      <c r="C1871" t="s">
        <v>245</v>
      </c>
      <c r="D1871" t="s">
        <v>384</v>
      </c>
      <c r="E1871">
        <v>7037</v>
      </c>
      <c r="F1871">
        <v>1402</v>
      </c>
      <c r="G1871">
        <v>85.2</v>
      </c>
      <c r="H1871">
        <v>700</v>
      </c>
      <c r="I1871">
        <v>19036</v>
      </c>
      <c r="J1871">
        <v>94.17</v>
      </c>
      <c r="K1871">
        <v>103.36</v>
      </c>
    </row>
    <row r="1872" spans="1:11" x14ac:dyDescent="0.2">
      <c r="A1872" t="s">
        <v>342</v>
      </c>
      <c r="B1872" t="s">
        <v>346</v>
      </c>
      <c r="C1872" t="s">
        <v>232</v>
      </c>
      <c r="D1872" t="s">
        <v>384</v>
      </c>
      <c r="E1872">
        <v>4142</v>
      </c>
      <c r="F1872">
        <v>760</v>
      </c>
      <c r="G1872">
        <v>84.87</v>
      </c>
      <c r="H1872">
        <v>366</v>
      </c>
      <c r="I1872">
        <v>10734</v>
      </c>
      <c r="J1872">
        <v>116.79</v>
      </c>
      <c r="K1872">
        <v>110.45</v>
      </c>
    </row>
    <row r="1873" spans="1:11" x14ac:dyDescent="0.2">
      <c r="A1873" t="s">
        <v>342</v>
      </c>
      <c r="B1873" t="s">
        <v>346</v>
      </c>
      <c r="C1873" t="s">
        <v>253</v>
      </c>
      <c r="D1873" t="s">
        <v>384</v>
      </c>
      <c r="E1873">
        <v>2485</v>
      </c>
      <c r="F1873">
        <v>498</v>
      </c>
      <c r="G1873">
        <v>86.48</v>
      </c>
      <c r="H1873">
        <v>224</v>
      </c>
      <c r="I1873">
        <v>6472</v>
      </c>
      <c r="J1873">
        <v>98.12</v>
      </c>
      <c r="K1873">
        <v>113.41</v>
      </c>
    </row>
    <row r="1874" spans="1:11" x14ac:dyDescent="0.2">
      <c r="A1874" t="s">
        <v>342</v>
      </c>
      <c r="B1874" t="s">
        <v>346</v>
      </c>
      <c r="C1874" t="s">
        <v>235</v>
      </c>
      <c r="D1874" t="s">
        <v>384</v>
      </c>
      <c r="E1874">
        <v>680</v>
      </c>
      <c r="F1874">
        <v>142</v>
      </c>
      <c r="G1874">
        <v>91.1</v>
      </c>
      <c r="H1874">
        <v>57</v>
      </c>
      <c r="I1874">
        <v>2144</v>
      </c>
      <c r="J1874">
        <v>93.88</v>
      </c>
      <c r="K1874">
        <v>117.62</v>
      </c>
    </row>
    <row r="1875" spans="1:11" x14ac:dyDescent="0.2">
      <c r="A1875" t="s">
        <v>342</v>
      </c>
      <c r="B1875" t="s">
        <v>347</v>
      </c>
      <c r="C1875" t="s">
        <v>650</v>
      </c>
      <c r="D1875" t="s">
        <v>384</v>
      </c>
      <c r="E1875">
        <v>28936</v>
      </c>
      <c r="F1875">
        <v>4072</v>
      </c>
      <c r="G1875">
        <v>79.78</v>
      </c>
      <c r="H1875">
        <v>2350</v>
      </c>
      <c r="I1875">
        <v>56613</v>
      </c>
      <c r="J1875">
        <v>126.89</v>
      </c>
      <c r="K1875">
        <v>105.08</v>
      </c>
    </row>
    <row r="1876" spans="1:11" x14ac:dyDescent="0.2">
      <c r="A1876" t="s">
        <v>342</v>
      </c>
      <c r="B1876" t="s">
        <v>347</v>
      </c>
      <c r="C1876" t="s">
        <v>354</v>
      </c>
      <c r="D1876" t="s">
        <v>384</v>
      </c>
      <c r="E1876">
        <v>36</v>
      </c>
      <c r="F1876">
        <v>7</v>
      </c>
      <c r="G1876">
        <v>108.19</v>
      </c>
      <c r="H1876">
        <v>3</v>
      </c>
      <c r="I1876">
        <v>88</v>
      </c>
      <c r="J1876">
        <v>97.67</v>
      </c>
      <c r="K1876">
        <v>104.72</v>
      </c>
    </row>
    <row r="1877" spans="1:11" x14ac:dyDescent="0.2">
      <c r="A1877" t="s">
        <v>342</v>
      </c>
      <c r="B1877" t="s">
        <v>347</v>
      </c>
      <c r="C1877" t="s">
        <v>270</v>
      </c>
      <c r="D1877" t="s">
        <v>384</v>
      </c>
      <c r="E1877">
        <v>937</v>
      </c>
      <c r="F1877">
        <v>130</v>
      </c>
      <c r="G1877">
        <v>79.150000000000006</v>
      </c>
      <c r="H1877">
        <v>90</v>
      </c>
      <c r="I1877">
        <v>1799</v>
      </c>
      <c r="J1877">
        <v>117.18</v>
      </c>
      <c r="K1877">
        <v>86.62</v>
      </c>
    </row>
    <row r="1878" spans="1:11" x14ac:dyDescent="0.2">
      <c r="A1878" t="s">
        <v>342</v>
      </c>
      <c r="B1878" t="s">
        <v>347</v>
      </c>
      <c r="C1878" t="s">
        <v>231</v>
      </c>
      <c r="D1878" t="s">
        <v>384</v>
      </c>
      <c r="E1878">
        <v>444</v>
      </c>
      <c r="F1878">
        <v>58</v>
      </c>
      <c r="G1878">
        <v>75.260000000000005</v>
      </c>
      <c r="H1878">
        <v>41</v>
      </c>
      <c r="I1878">
        <v>846</v>
      </c>
      <c r="J1878">
        <v>132.66</v>
      </c>
      <c r="K1878">
        <v>85.77</v>
      </c>
    </row>
    <row r="1879" spans="1:11" x14ac:dyDescent="0.2">
      <c r="A1879" t="s">
        <v>342</v>
      </c>
      <c r="B1879" t="s">
        <v>347</v>
      </c>
      <c r="C1879" t="s">
        <v>261</v>
      </c>
      <c r="D1879" t="s">
        <v>384</v>
      </c>
      <c r="E1879">
        <v>859</v>
      </c>
      <c r="F1879">
        <v>146</v>
      </c>
      <c r="G1879">
        <v>84.03</v>
      </c>
      <c r="H1879">
        <v>68</v>
      </c>
      <c r="I1879">
        <v>1767</v>
      </c>
      <c r="J1879">
        <v>134.35</v>
      </c>
      <c r="K1879">
        <v>110.51</v>
      </c>
    </row>
    <row r="1880" spans="1:11" x14ac:dyDescent="0.2">
      <c r="A1880" t="s">
        <v>342</v>
      </c>
      <c r="B1880" t="s">
        <v>347</v>
      </c>
      <c r="C1880" t="s">
        <v>248</v>
      </c>
      <c r="D1880" t="s">
        <v>384</v>
      </c>
      <c r="E1880">
        <v>2794</v>
      </c>
      <c r="F1880">
        <v>425</v>
      </c>
      <c r="G1880">
        <v>81.400000000000006</v>
      </c>
      <c r="H1880">
        <v>237</v>
      </c>
      <c r="I1880">
        <v>5697</v>
      </c>
      <c r="J1880">
        <v>129.02000000000001</v>
      </c>
      <c r="K1880">
        <v>114.7</v>
      </c>
    </row>
    <row r="1881" spans="1:11" x14ac:dyDescent="0.2">
      <c r="A1881" t="s">
        <v>342</v>
      </c>
      <c r="B1881" t="s">
        <v>347</v>
      </c>
      <c r="C1881" t="s">
        <v>266</v>
      </c>
      <c r="D1881" t="s">
        <v>384</v>
      </c>
      <c r="E1881">
        <v>445</v>
      </c>
      <c r="F1881">
        <v>64</v>
      </c>
      <c r="G1881">
        <v>79.959999999999994</v>
      </c>
      <c r="H1881">
        <v>39</v>
      </c>
      <c r="I1881">
        <v>946</v>
      </c>
      <c r="J1881">
        <v>115.41</v>
      </c>
      <c r="K1881">
        <v>108.7</v>
      </c>
    </row>
    <row r="1882" spans="1:11" x14ac:dyDescent="0.2">
      <c r="A1882" t="s">
        <v>342</v>
      </c>
      <c r="B1882" t="s">
        <v>347</v>
      </c>
      <c r="C1882" t="s">
        <v>269</v>
      </c>
      <c r="D1882" t="s">
        <v>384</v>
      </c>
      <c r="E1882">
        <v>170</v>
      </c>
      <c r="F1882">
        <v>18</v>
      </c>
      <c r="G1882">
        <v>73.86</v>
      </c>
      <c r="H1882">
        <v>15</v>
      </c>
      <c r="I1882">
        <v>342</v>
      </c>
      <c r="J1882">
        <v>135.72999999999999</v>
      </c>
      <c r="K1882">
        <v>103.23</v>
      </c>
    </row>
    <row r="1883" spans="1:11" x14ac:dyDescent="0.2">
      <c r="A1883" t="s">
        <v>342</v>
      </c>
      <c r="B1883" t="s">
        <v>347</v>
      </c>
      <c r="C1883" t="s">
        <v>262</v>
      </c>
      <c r="D1883" t="s">
        <v>384</v>
      </c>
      <c r="E1883">
        <v>36</v>
      </c>
      <c r="F1883">
        <v>1</v>
      </c>
      <c r="G1883">
        <v>59.97</v>
      </c>
      <c r="H1883">
        <v>4</v>
      </c>
      <c r="I1883">
        <v>71</v>
      </c>
      <c r="J1883">
        <v>108.75</v>
      </c>
      <c r="K1883">
        <v>109.15</v>
      </c>
    </row>
    <row r="1884" spans="1:11" x14ac:dyDescent="0.2">
      <c r="A1884" t="s">
        <v>342</v>
      </c>
      <c r="B1884" t="s">
        <v>347</v>
      </c>
      <c r="C1884" t="s">
        <v>240</v>
      </c>
      <c r="D1884" t="s">
        <v>384</v>
      </c>
      <c r="E1884">
        <v>49</v>
      </c>
      <c r="F1884">
        <v>6</v>
      </c>
      <c r="G1884">
        <v>72.59</v>
      </c>
      <c r="H1884">
        <v>3</v>
      </c>
      <c r="I1884">
        <v>87</v>
      </c>
      <c r="J1884">
        <v>108</v>
      </c>
      <c r="K1884">
        <v>99.89</v>
      </c>
    </row>
    <row r="1885" spans="1:11" x14ac:dyDescent="0.2">
      <c r="A1885" t="s">
        <v>342</v>
      </c>
      <c r="B1885" t="s">
        <v>347</v>
      </c>
      <c r="C1885" t="s">
        <v>233</v>
      </c>
      <c r="D1885" t="s">
        <v>384</v>
      </c>
      <c r="E1885">
        <v>2017</v>
      </c>
      <c r="F1885">
        <v>270</v>
      </c>
      <c r="G1885">
        <v>75.11</v>
      </c>
      <c r="H1885">
        <v>149</v>
      </c>
      <c r="I1885">
        <v>3889</v>
      </c>
      <c r="J1885">
        <v>117.45</v>
      </c>
      <c r="K1885">
        <v>108.6</v>
      </c>
    </row>
    <row r="1886" spans="1:11" x14ac:dyDescent="0.2">
      <c r="A1886" t="s">
        <v>342</v>
      </c>
      <c r="B1886" t="s">
        <v>347</v>
      </c>
      <c r="C1886" t="s">
        <v>278</v>
      </c>
      <c r="D1886" t="s">
        <v>384</v>
      </c>
      <c r="E1886">
        <v>952</v>
      </c>
      <c r="F1886">
        <v>116</v>
      </c>
      <c r="G1886">
        <v>77.709999999999994</v>
      </c>
      <c r="H1886">
        <v>69</v>
      </c>
      <c r="I1886">
        <v>1573</v>
      </c>
      <c r="J1886">
        <v>151.81</v>
      </c>
      <c r="K1886">
        <v>113.93</v>
      </c>
    </row>
    <row r="1887" spans="1:11" x14ac:dyDescent="0.2">
      <c r="A1887" t="s">
        <v>342</v>
      </c>
      <c r="B1887" t="s">
        <v>347</v>
      </c>
      <c r="C1887" t="s">
        <v>277</v>
      </c>
      <c r="D1887" t="s">
        <v>384</v>
      </c>
      <c r="E1887">
        <v>85</v>
      </c>
      <c r="F1887">
        <v>9</v>
      </c>
      <c r="G1887">
        <v>80.12</v>
      </c>
      <c r="H1887">
        <v>3</v>
      </c>
      <c r="I1887">
        <v>229</v>
      </c>
      <c r="J1887">
        <v>143.66999999999999</v>
      </c>
      <c r="K1887">
        <v>111</v>
      </c>
    </row>
    <row r="1888" spans="1:11" x14ac:dyDescent="0.2">
      <c r="A1888" t="s">
        <v>342</v>
      </c>
      <c r="B1888" t="s">
        <v>347</v>
      </c>
      <c r="C1888" t="s">
        <v>279</v>
      </c>
      <c r="D1888" t="s">
        <v>384</v>
      </c>
      <c r="E1888">
        <v>368</v>
      </c>
      <c r="F1888">
        <v>53</v>
      </c>
      <c r="G1888">
        <v>78.239999999999995</v>
      </c>
      <c r="H1888">
        <v>36</v>
      </c>
      <c r="I1888">
        <v>828</v>
      </c>
      <c r="J1888">
        <v>113.69</v>
      </c>
      <c r="K1888">
        <v>113.07</v>
      </c>
    </row>
    <row r="1889" spans="1:11" x14ac:dyDescent="0.2">
      <c r="A1889" t="s">
        <v>342</v>
      </c>
      <c r="B1889" t="s">
        <v>347</v>
      </c>
      <c r="C1889" t="s">
        <v>250</v>
      </c>
      <c r="D1889" t="s">
        <v>384</v>
      </c>
      <c r="E1889">
        <v>189</v>
      </c>
      <c r="F1889">
        <v>34</v>
      </c>
      <c r="G1889">
        <v>87.06</v>
      </c>
      <c r="H1889">
        <v>20</v>
      </c>
      <c r="I1889">
        <v>397</v>
      </c>
      <c r="J1889">
        <v>131.9</v>
      </c>
      <c r="K1889">
        <v>106.08</v>
      </c>
    </row>
    <row r="1890" spans="1:11" x14ac:dyDescent="0.2">
      <c r="A1890" t="s">
        <v>342</v>
      </c>
      <c r="B1890" t="s">
        <v>347</v>
      </c>
      <c r="C1890" t="s">
        <v>265</v>
      </c>
      <c r="D1890" t="s">
        <v>384</v>
      </c>
      <c r="E1890">
        <v>857</v>
      </c>
      <c r="F1890">
        <v>120</v>
      </c>
      <c r="G1890">
        <v>84.95</v>
      </c>
      <c r="H1890">
        <v>78</v>
      </c>
      <c r="I1890">
        <v>1577</v>
      </c>
      <c r="J1890">
        <v>120.5</v>
      </c>
      <c r="K1890">
        <v>86.31</v>
      </c>
    </row>
    <row r="1891" spans="1:11" x14ac:dyDescent="0.2">
      <c r="A1891" t="s">
        <v>342</v>
      </c>
      <c r="B1891" t="s">
        <v>347</v>
      </c>
      <c r="C1891" t="s">
        <v>246</v>
      </c>
      <c r="D1891" t="s">
        <v>384</v>
      </c>
      <c r="E1891">
        <v>613</v>
      </c>
      <c r="F1891">
        <v>75</v>
      </c>
      <c r="G1891">
        <v>79.81</v>
      </c>
      <c r="H1891">
        <v>50</v>
      </c>
      <c r="I1891">
        <v>1141</v>
      </c>
      <c r="J1891">
        <v>129.9</v>
      </c>
      <c r="K1891">
        <v>88.62</v>
      </c>
    </row>
    <row r="1892" spans="1:11" x14ac:dyDescent="0.2">
      <c r="A1892" t="s">
        <v>342</v>
      </c>
      <c r="B1892" t="s">
        <v>347</v>
      </c>
      <c r="C1892" t="s">
        <v>280</v>
      </c>
      <c r="D1892" t="s">
        <v>384</v>
      </c>
      <c r="E1892">
        <v>350</v>
      </c>
      <c r="F1892">
        <v>58</v>
      </c>
      <c r="G1892">
        <v>82.75</v>
      </c>
      <c r="H1892">
        <v>29</v>
      </c>
      <c r="I1892">
        <v>789</v>
      </c>
      <c r="J1892">
        <v>130.03</v>
      </c>
      <c r="K1892">
        <v>119.43</v>
      </c>
    </row>
    <row r="1893" spans="1:11" x14ac:dyDescent="0.2">
      <c r="A1893" t="s">
        <v>342</v>
      </c>
      <c r="B1893" t="s">
        <v>347</v>
      </c>
      <c r="C1893" t="s">
        <v>252</v>
      </c>
      <c r="D1893" t="s">
        <v>384</v>
      </c>
      <c r="E1893">
        <v>438</v>
      </c>
      <c r="F1893">
        <v>65</v>
      </c>
      <c r="G1893">
        <v>83.2</v>
      </c>
      <c r="H1893">
        <v>34</v>
      </c>
      <c r="I1893">
        <v>926</v>
      </c>
      <c r="J1893">
        <v>134.71</v>
      </c>
      <c r="K1893">
        <v>78.81</v>
      </c>
    </row>
    <row r="1894" spans="1:11" x14ac:dyDescent="0.2">
      <c r="A1894" t="s">
        <v>342</v>
      </c>
      <c r="B1894" t="s">
        <v>347</v>
      </c>
      <c r="C1894" t="s">
        <v>236</v>
      </c>
      <c r="D1894" t="s">
        <v>384</v>
      </c>
      <c r="E1894">
        <v>594</v>
      </c>
      <c r="F1894">
        <v>84</v>
      </c>
      <c r="G1894">
        <v>80.55</v>
      </c>
      <c r="H1894">
        <v>52</v>
      </c>
      <c r="I1894">
        <v>1152</v>
      </c>
      <c r="J1894">
        <v>121.4</v>
      </c>
      <c r="K1894">
        <v>85.68</v>
      </c>
    </row>
    <row r="1895" spans="1:11" x14ac:dyDescent="0.2">
      <c r="A1895" t="s">
        <v>342</v>
      </c>
      <c r="B1895" t="s">
        <v>347</v>
      </c>
      <c r="C1895" t="s">
        <v>241</v>
      </c>
      <c r="D1895" t="s">
        <v>384</v>
      </c>
      <c r="E1895">
        <v>346</v>
      </c>
      <c r="F1895">
        <v>36</v>
      </c>
      <c r="G1895">
        <v>75.349999999999994</v>
      </c>
      <c r="H1895">
        <v>24</v>
      </c>
      <c r="I1895">
        <v>550</v>
      </c>
      <c r="J1895">
        <v>132.88</v>
      </c>
      <c r="K1895">
        <v>109.9</v>
      </c>
    </row>
    <row r="1896" spans="1:11" x14ac:dyDescent="0.2">
      <c r="A1896" t="s">
        <v>342</v>
      </c>
      <c r="B1896" t="s">
        <v>347</v>
      </c>
      <c r="C1896" t="s">
        <v>258</v>
      </c>
      <c r="D1896" t="s">
        <v>384</v>
      </c>
      <c r="E1896">
        <v>368</v>
      </c>
      <c r="F1896">
        <v>44</v>
      </c>
      <c r="G1896">
        <v>74.150000000000006</v>
      </c>
      <c r="H1896">
        <v>24</v>
      </c>
      <c r="I1896">
        <v>609</v>
      </c>
      <c r="J1896">
        <v>108.83</v>
      </c>
      <c r="K1896">
        <v>110.57</v>
      </c>
    </row>
    <row r="1897" spans="1:11" x14ac:dyDescent="0.2">
      <c r="A1897" t="s">
        <v>342</v>
      </c>
      <c r="B1897" t="s">
        <v>347</v>
      </c>
      <c r="C1897" t="s">
        <v>268</v>
      </c>
      <c r="D1897" t="s">
        <v>384</v>
      </c>
      <c r="E1897">
        <v>62</v>
      </c>
      <c r="F1897">
        <v>8</v>
      </c>
      <c r="G1897">
        <v>71.650000000000006</v>
      </c>
      <c r="H1897">
        <v>4</v>
      </c>
      <c r="I1897">
        <v>153</v>
      </c>
      <c r="J1897">
        <v>55.75</v>
      </c>
      <c r="K1897">
        <v>88.48</v>
      </c>
    </row>
    <row r="1898" spans="1:11" x14ac:dyDescent="0.2">
      <c r="A1898" t="s">
        <v>342</v>
      </c>
      <c r="B1898" t="s">
        <v>347</v>
      </c>
      <c r="C1898" t="s">
        <v>242</v>
      </c>
      <c r="D1898" t="s">
        <v>384</v>
      </c>
      <c r="E1898">
        <v>976</v>
      </c>
      <c r="F1898">
        <v>136</v>
      </c>
      <c r="G1898">
        <v>83.34</v>
      </c>
      <c r="H1898">
        <v>70</v>
      </c>
      <c r="I1898">
        <v>1744</v>
      </c>
      <c r="J1898">
        <v>124.96</v>
      </c>
      <c r="K1898">
        <v>90.35</v>
      </c>
    </row>
    <row r="1899" spans="1:11" x14ac:dyDescent="0.2">
      <c r="A1899" t="s">
        <v>342</v>
      </c>
      <c r="B1899" t="s">
        <v>347</v>
      </c>
      <c r="C1899" t="s">
        <v>249</v>
      </c>
      <c r="D1899" t="s">
        <v>384</v>
      </c>
      <c r="E1899">
        <v>427</v>
      </c>
      <c r="F1899">
        <v>64</v>
      </c>
      <c r="G1899">
        <v>81.44</v>
      </c>
      <c r="H1899">
        <v>32</v>
      </c>
      <c r="I1899">
        <v>901</v>
      </c>
      <c r="J1899">
        <v>120.56</v>
      </c>
      <c r="K1899">
        <v>107.53</v>
      </c>
    </row>
    <row r="1900" spans="1:11" x14ac:dyDescent="0.2">
      <c r="A1900" t="s">
        <v>342</v>
      </c>
      <c r="B1900" t="s">
        <v>347</v>
      </c>
      <c r="C1900" t="s">
        <v>255</v>
      </c>
      <c r="D1900" t="s">
        <v>384</v>
      </c>
      <c r="E1900">
        <v>740</v>
      </c>
      <c r="F1900">
        <v>105</v>
      </c>
      <c r="G1900">
        <v>84.23</v>
      </c>
      <c r="H1900">
        <v>69</v>
      </c>
      <c r="I1900">
        <v>1411</v>
      </c>
      <c r="J1900">
        <v>123.43</v>
      </c>
      <c r="K1900">
        <v>89.79</v>
      </c>
    </row>
    <row r="1901" spans="1:11" x14ac:dyDescent="0.2">
      <c r="A1901" t="s">
        <v>342</v>
      </c>
      <c r="B1901" t="s">
        <v>347</v>
      </c>
      <c r="C1901" t="s">
        <v>271</v>
      </c>
      <c r="D1901" t="s">
        <v>384</v>
      </c>
      <c r="E1901">
        <v>396</v>
      </c>
      <c r="F1901">
        <v>60</v>
      </c>
      <c r="G1901">
        <v>84.98</v>
      </c>
      <c r="H1901">
        <v>29</v>
      </c>
      <c r="I1901">
        <v>748</v>
      </c>
      <c r="J1901">
        <v>113.1</v>
      </c>
      <c r="K1901">
        <v>98.02</v>
      </c>
    </row>
    <row r="1902" spans="1:11" x14ac:dyDescent="0.2">
      <c r="A1902" t="s">
        <v>342</v>
      </c>
      <c r="B1902" t="s">
        <v>347</v>
      </c>
      <c r="C1902" t="s">
        <v>274</v>
      </c>
      <c r="D1902" t="s">
        <v>384</v>
      </c>
      <c r="E1902">
        <v>145</v>
      </c>
      <c r="F1902">
        <v>21</v>
      </c>
      <c r="G1902">
        <v>77.959999999999994</v>
      </c>
      <c r="H1902">
        <v>10</v>
      </c>
      <c r="I1902">
        <v>288</v>
      </c>
      <c r="J1902">
        <v>137.5</v>
      </c>
      <c r="K1902">
        <v>105.26</v>
      </c>
    </row>
    <row r="1903" spans="1:11" x14ac:dyDescent="0.2">
      <c r="A1903" t="s">
        <v>342</v>
      </c>
      <c r="B1903" t="s">
        <v>347</v>
      </c>
      <c r="C1903" t="s">
        <v>264</v>
      </c>
      <c r="D1903" t="s">
        <v>384</v>
      </c>
      <c r="E1903">
        <v>752</v>
      </c>
      <c r="F1903">
        <v>106</v>
      </c>
      <c r="G1903">
        <v>79.59</v>
      </c>
      <c r="H1903">
        <v>68</v>
      </c>
      <c r="I1903">
        <v>1346</v>
      </c>
      <c r="J1903">
        <v>116.37</v>
      </c>
      <c r="K1903">
        <v>110.14</v>
      </c>
    </row>
    <row r="1904" spans="1:11" x14ac:dyDescent="0.2">
      <c r="A1904" t="s">
        <v>342</v>
      </c>
      <c r="B1904" t="s">
        <v>347</v>
      </c>
      <c r="C1904" t="s">
        <v>239</v>
      </c>
      <c r="D1904" t="s">
        <v>384</v>
      </c>
      <c r="E1904">
        <v>41</v>
      </c>
      <c r="F1904">
        <v>7</v>
      </c>
      <c r="G1904">
        <v>78.98</v>
      </c>
      <c r="H1904">
        <v>4</v>
      </c>
      <c r="I1904">
        <v>124</v>
      </c>
      <c r="J1904">
        <v>167</v>
      </c>
      <c r="K1904">
        <v>110.17</v>
      </c>
    </row>
    <row r="1905" spans="1:11" x14ac:dyDescent="0.2">
      <c r="A1905" t="s">
        <v>342</v>
      </c>
      <c r="B1905" t="s">
        <v>347</v>
      </c>
      <c r="C1905" t="s">
        <v>238</v>
      </c>
      <c r="D1905" t="s">
        <v>384</v>
      </c>
      <c r="E1905">
        <v>129</v>
      </c>
      <c r="F1905">
        <v>16</v>
      </c>
      <c r="G1905">
        <v>75.11</v>
      </c>
      <c r="H1905">
        <v>4</v>
      </c>
      <c r="I1905">
        <v>329</v>
      </c>
      <c r="J1905">
        <v>102.25</v>
      </c>
      <c r="K1905">
        <v>105.68</v>
      </c>
    </row>
    <row r="1906" spans="1:11" x14ac:dyDescent="0.2">
      <c r="A1906" t="s">
        <v>342</v>
      </c>
      <c r="B1906" t="s">
        <v>347</v>
      </c>
      <c r="C1906" t="s">
        <v>275</v>
      </c>
      <c r="D1906" t="s">
        <v>384</v>
      </c>
      <c r="E1906">
        <v>87</v>
      </c>
      <c r="F1906">
        <v>16</v>
      </c>
      <c r="G1906">
        <v>78.569999999999993</v>
      </c>
      <c r="H1906">
        <v>3</v>
      </c>
      <c r="I1906">
        <v>176</v>
      </c>
      <c r="J1906">
        <v>131</v>
      </c>
      <c r="K1906">
        <v>109.74</v>
      </c>
    </row>
    <row r="1907" spans="1:11" x14ac:dyDescent="0.2">
      <c r="A1907" t="s">
        <v>342</v>
      </c>
      <c r="B1907" t="s">
        <v>347</v>
      </c>
      <c r="C1907" t="s">
        <v>273</v>
      </c>
      <c r="D1907" t="s">
        <v>384</v>
      </c>
      <c r="E1907">
        <v>453</v>
      </c>
      <c r="F1907">
        <v>50</v>
      </c>
      <c r="G1907">
        <v>71.040000000000006</v>
      </c>
      <c r="H1907">
        <v>33</v>
      </c>
      <c r="I1907">
        <v>731</v>
      </c>
      <c r="J1907">
        <v>110.03</v>
      </c>
      <c r="K1907">
        <v>110.85</v>
      </c>
    </row>
    <row r="1908" spans="1:11" x14ac:dyDescent="0.2">
      <c r="A1908" t="s">
        <v>342</v>
      </c>
      <c r="B1908" t="s">
        <v>347</v>
      </c>
      <c r="C1908" t="s">
        <v>234</v>
      </c>
      <c r="D1908" t="s">
        <v>384</v>
      </c>
      <c r="E1908">
        <v>220</v>
      </c>
      <c r="F1908">
        <v>38</v>
      </c>
      <c r="G1908">
        <v>85.98</v>
      </c>
      <c r="H1908">
        <v>27</v>
      </c>
      <c r="I1908">
        <v>500</v>
      </c>
      <c r="J1908">
        <v>126.81</v>
      </c>
      <c r="K1908">
        <v>113.68</v>
      </c>
    </row>
    <row r="1909" spans="1:11" x14ac:dyDescent="0.2">
      <c r="A1909" t="s">
        <v>342</v>
      </c>
      <c r="B1909" t="s">
        <v>347</v>
      </c>
      <c r="C1909" t="s">
        <v>244</v>
      </c>
      <c r="D1909" t="s">
        <v>384</v>
      </c>
      <c r="E1909">
        <v>331</v>
      </c>
      <c r="F1909">
        <v>41</v>
      </c>
      <c r="G1909">
        <v>76.73</v>
      </c>
      <c r="H1909">
        <v>32</v>
      </c>
      <c r="I1909">
        <v>691</v>
      </c>
      <c r="J1909">
        <v>122.03</v>
      </c>
      <c r="K1909">
        <v>109.65</v>
      </c>
    </row>
    <row r="1910" spans="1:11" x14ac:dyDescent="0.2">
      <c r="A1910" t="s">
        <v>342</v>
      </c>
      <c r="B1910" t="s">
        <v>347</v>
      </c>
      <c r="C1910" t="s">
        <v>251</v>
      </c>
      <c r="D1910" t="s">
        <v>384</v>
      </c>
      <c r="E1910">
        <v>1027</v>
      </c>
      <c r="F1910">
        <v>120</v>
      </c>
      <c r="G1910">
        <v>75.34</v>
      </c>
      <c r="H1910">
        <v>85</v>
      </c>
      <c r="I1910">
        <v>1831</v>
      </c>
      <c r="J1910">
        <v>121.28</v>
      </c>
      <c r="K1910">
        <v>117.77</v>
      </c>
    </row>
    <row r="1911" spans="1:11" x14ac:dyDescent="0.2">
      <c r="A1911" t="s">
        <v>342</v>
      </c>
      <c r="B1911" t="s">
        <v>347</v>
      </c>
      <c r="C1911" t="s">
        <v>272</v>
      </c>
      <c r="D1911" t="s">
        <v>384</v>
      </c>
      <c r="E1911">
        <v>1320</v>
      </c>
      <c r="F1911">
        <v>195</v>
      </c>
      <c r="G1911">
        <v>82.46</v>
      </c>
      <c r="H1911">
        <v>103</v>
      </c>
      <c r="I1911">
        <v>2323</v>
      </c>
      <c r="J1911">
        <v>140.55000000000001</v>
      </c>
      <c r="K1911">
        <v>91.79</v>
      </c>
    </row>
    <row r="1912" spans="1:11" x14ac:dyDescent="0.2">
      <c r="A1912" t="s">
        <v>342</v>
      </c>
      <c r="B1912" t="s">
        <v>347</v>
      </c>
      <c r="C1912" t="s">
        <v>254</v>
      </c>
      <c r="D1912" t="s">
        <v>384</v>
      </c>
      <c r="E1912">
        <v>556</v>
      </c>
      <c r="F1912">
        <v>99</v>
      </c>
      <c r="G1912">
        <v>85</v>
      </c>
      <c r="H1912">
        <v>36</v>
      </c>
      <c r="I1912">
        <v>1265</v>
      </c>
      <c r="J1912">
        <v>105.25</v>
      </c>
      <c r="K1912">
        <v>112.63</v>
      </c>
    </row>
    <row r="1913" spans="1:11" x14ac:dyDescent="0.2">
      <c r="A1913" t="s">
        <v>342</v>
      </c>
      <c r="B1913" t="s">
        <v>347</v>
      </c>
      <c r="C1913" t="s">
        <v>267</v>
      </c>
      <c r="D1913" t="s">
        <v>384</v>
      </c>
      <c r="E1913">
        <v>453</v>
      </c>
      <c r="F1913">
        <v>63</v>
      </c>
      <c r="G1913">
        <v>80.2</v>
      </c>
      <c r="H1913">
        <v>42</v>
      </c>
      <c r="I1913">
        <v>888</v>
      </c>
      <c r="J1913">
        <v>127.33</v>
      </c>
      <c r="K1913">
        <v>114.8</v>
      </c>
    </row>
    <row r="1914" spans="1:11" x14ac:dyDescent="0.2">
      <c r="A1914" t="s">
        <v>342</v>
      </c>
      <c r="B1914" t="s">
        <v>347</v>
      </c>
      <c r="C1914" t="s">
        <v>356</v>
      </c>
      <c r="D1914" t="s">
        <v>384</v>
      </c>
      <c r="E1914">
        <v>171</v>
      </c>
      <c r="F1914">
        <v>35</v>
      </c>
      <c r="G1914">
        <v>95.35</v>
      </c>
      <c r="H1914">
        <v>10</v>
      </c>
      <c r="I1914">
        <v>372</v>
      </c>
      <c r="J1914">
        <v>131.5</v>
      </c>
      <c r="K1914">
        <v>129.52000000000001</v>
      </c>
    </row>
    <row r="1915" spans="1:11" x14ac:dyDescent="0.2">
      <c r="A1915" t="s">
        <v>342</v>
      </c>
      <c r="B1915" t="s">
        <v>347</v>
      </c>
      <c r="C1915" t="s">
        <v>263</v>
      </c>
      <c r="D1915" t="s">
        <v>384</v>
      </c>
      <c r="E1915">
        <v>1183</v>
      </c>
      <c r="F1915">
        <v>144</v>
      </c>
      <c r="G1915">
        <v>75.94</v>
      </c>
      <c r="H1915">
        <v>94</v>
      </c>
      <c r="I1915">
        <v>2078</v>
      </c>
      <c r="J1915">
        <v>136.69</v>
      </c>
      <c r="K1915">
        <v>111.45</v>
      </c>
    </row>
    <row r="1916" spans="1:11" x14ac:dyDescent="0.2">
      <c r="A1916" t="s">
        <v>342</v>
      </c>
      <c r="B1916" t="s">
        <v>347</v>
      </c>
      <c r="C1916" t="s">
        <v>247</v>
      </c>
      <c r="D1916" t="s">
        <v>384</v>
      </c>
      <c r="E1916">
        <v>298</v>
      </c>
      <c r="F1916">
        <v>34</v>
      </c>
      <c r="G1916">
        <v>69.930000000000007</v>
      </c>
      <c r="H1916">
        <v>15</v>
      </c>
      <c r="I1916">
        <v>868</v>
      </c>
      <c r="J1916">
        <v>164.67</v>
      </c>
      <c r="K1916">
        <v>111.79</v>
      </c>
    </row>
    <row r="1917" spans="1:11" x14ac:dyDescent="0.2">
      <c r="A1917" t="s">
        <v>342</v>
      </c>
      <c r="B1917" t="s">
        <v>347</v>
      </c>
      <c r="C1917" t="s">
        <v>276</v>
      </c>
      <c r="D1917" t="s">
        <v>384</v>
      </c>
      <c r="E1917">
        <v>80</v>
      </c>
      <c r="F1917">
        <v>6</v>
      </c>
      <c r="G1917">
        <v>67.39</v>
      </c>
      <c r="H1917">
        <v>7</v>
      </c>
      <c r="I1917">
        <v>134</v>
      </c>
      <c r="J1917">
        <v>123.43</v>
      </c>
      <c r="K1917">
        <v>101.16</v>
      </c>
    </row>
    <row r="1918" spans="1:11" x14ac:dyDescent="0.2">
      <c r="A1918" t="s">
        <v>342</v>
      </c>
      <c r="B1918" t="s">
        <v>347</v>
      </c>
      <c r="C1918" t="s">
        <v>256</v>
      </c>
      <c r="D1918" t="s">
        <v>384</v>
      </c>
      <c r="E1918">
        <v>513</v>
      </c>
      <c r="F1918">
        <v>47</v>
      </c>
      <c r="G1918">
        <v>71.150000000000006</v>
      </c>
      <c r="H1918">
        <v>54</v>
      </c>
      <c r="I1918">
        <v>1018</v>
      </c>
      <c r="J1918">
        <v>133.19999999999999</v>
      </c>
      <c r="K1918">
        <v>110.15</v>
      </c>
    </row>
    <row r="1919" spans="1:11" x14ac:dyDescent="0.2">
      <c r="A1919" t="s">
        <v>342</v>
      </c>
      <c r="B1919" t="s">
        <v>347</v>
      </c>
      <c r="C1919" t="s">
        <v>257</v>
      </c>
      <c r="D1919" t="s">
        <v>384</v>
      </c>
      <c r="E1919">
        <v>71</v>
      </c>
      <c r="F1919">
        <v>11</v>
      </c>
      <c r="G1919">
        <v>75.150000000000006</v>
      </c>
      <c r="H1919">
        <v>6</v>
      </c>
      <c r="I1919">
        <v>189</v>
      </c>
      <c r="J1919">
        <v>99.17</v>
      </c>
      <c r="K1919">
        <v>122.11</v>
      </c>
    </row>
    <row r="1920" spans="1:11" x14ac:dyDescent="0.2">
      <c r="A1920" t="s">
        <v>342</v>
      </c>
      <c r="B1920" t="s">
        <v>347</v>
      </c>
      <c r="C1920" t="s">
        <v>259</v>
      </c>
      <c r="D1920" t="s">
        <v>384</v>
      </c>
      <c r="E1920">
        <v>864</v>
      </c>
      <c r="F1920">
        <v>127</v>
      </c>
      <c r="G1920">
        <v>82.04</v>
      </c>
      <c r="H1920">
        <v>64</v>
      </c>
      <c r="I1920">
        <v>1604</v>
      </c>
      <c r="J1920">
        <v>134.30000000000001</v>
      </c>
      <c r="K1920">
        <v>90.63</v>
      </c>
    </row>
    <row r="1921" spans="1:11" x14ac:dyDescent="0.2">
      <c r="A1921" t="s">
        <v>342</v>
      </c>
      <c r="B1921" t="s">
        <v>347</v>
      </c>
      <c r="C1921" t="s">
        <v>243</v>
      </c>
      <c r="D1921" t="s">
        <v>384</v>
      </c>
      <c r="E1921">
        <v>2632</v>
      </c>
      <c r="F1921">
        <v>395</v>
      </c>
      <c r="G1921">
        <v>81.17</v>
      </c>
      <c r="H1921">
        <v>224</v>
      </c>
      <c r="I1921">
        <v>5528</v>
      </c>
      <c r="J1921">
        <v>131.19</v>
      </c>
      <c r="K1921">
        <v>111.58</v>
      </c>
    </row>
    <row r="1922" spans="1:11" x14ac:dyDescent="0.2">
      <c r="A1922" t="s">
        <v>342</v>
      </c>
      <c r="B1922" t="s">
        <v>347</v>
      </c>
      <c r="C1922" t="s">
        <v>260</v>
      </c>
      <c r="D1922" t="s">
        <v>384</v>
      </c>
      <c r="E1922">
        <v>226</v>
      </c>
      <c r="F1922">
        <v>35</v>
      </c>
      <c r="G1922">
        <v>83</v>
      </c>
      <c r="H1922">
        <v>13</v>
      </c>
      <c r="I1922">
        <v>518</v>
      </c>
      <c r="J1922">
        <v>139.22999999999999</v>
      </c>
      <c r="K1922">
        <v>113.81</v>
      </c>
    </row>
    <row r="1923" spans="1:11" x14ac:dyDescent="0.2">
      <c r="A1923" t="s">
        <v>342</v>
      </c>
      <c r="B1923" t="s">
        <v>347</v>
      </c>
      <c r="C1923" t="s">
        <v>237</v>
      </c>
      <c r="D1923" t="s">
        <v>384</v>
      </c>
      <c r="E1923">
        <v>527</v>
      </c>
      <c r="F1923">
        <v>77</v>
      </c>
      <c r="G1923">
        <v>78.64</v>
      </c>
      <c r="H1923">
        <v>39</v>
      </c>
      <c r="I1923">
        <v>902</v>
      </c>
      <c r="J1923">
        <v>119.72</v>
      </c>
      <c r="K1923">
        <v>111.81</v>
      </c>
    </row>
    <row r="1924" spans="1:11" x14ac:dyDescent="0.2">
      <c r="A1924" t="s">
        <v>342</v>
      </c>
      <c r="B1924" t="s">
        <v>347</v>
      </c>
      <c r="C1924" t="s">
        <v>281</v>
      </c>
      <c r="D1924" t="s">
        <v>384</v>
      </c>
      <c r="E1924">
        <v>24</v>
      </c>
      <c r="F1924">
        <v>4</v>
      </c>
      <c r="G1924">
        <v>76.88</v>
      </c>
      <c r="H1924">
        <v>1</v>
      </c>
      <c r="I1924">
        <v>40</v>
      </c>
      <c r="J1924">
        <v>141</v>
      </c>
      <c r="K1924">
        <v>94.85</v>
      </c>
    </row>
    <row r="1925" spans="1:11" x14ac:dyDescent="0.2">
      <c r="A1925" t="s">
        <v>342</v>
      </c>
      <c r="B1925" t="s">
        <v>347</v>
      </c>
      <c r="C1925" t="s">
        <v>245</v>
      </c>
      <c r="D1925" t="s">
        <v>384</v>
      </c>
      <c r="E1925">
        <v>631</v>
      </c>
      <c r="F1925">
        <v>105</v>
      </c>
      <c r="G1925">
        <v>82.88</v>
      </c>
      <c r="H1925">
        <v>48</v>
      </c>
      <c r="I1925">
        <v>1339</v>
      </c>
      <c r="J1925">
        <v>137.21</v>
      </c>
      <c r="K1925">
        <v>111.02</v>
      </c>
    </row>
    <row r="1926" spans="1:11" x14ac:dyDescent="0.2">
      <c r="A1926" t="s">
        <v>342</v>
      </c>
      <c r="B1926" t="s">
        <v>347</v>
      </c>
      <c r="C1926" t="s">
        <v>232</v>
      </c>
      <c r="D1926" t="s">
        <v>384</v>
      </c>
      <c r="E1926">
        <v>458</v>
      </c>
      <c r="F1926">
        <v>58</v>
      </c>
      <c r="G1926">
        <v>78.930000000000007</v>
      </c>
      <c r="H1926">
        <v>39</v>
      </c>
      <c r="I1926">
        <v>908</v>
      </c>
      <c r="J1926">
        <v>116.77</v>
      </c>
      <c r="K1926">
        <v>83.15</v>
      </c>
    </row>
    <row r="1927" spans="1:11" x14ac:dyDescent="0.2">
      <c r="A1927" t="s">
        <v>342</v>
      </c>
      <c r="B1927" t="s">
        <v>347</v>
      </c>
      <c r="C1927" t="s">
        <v>253</v>
      </c>
      <c r="D1927" t="s">
        <v>384</v>
      </c>
      <c r="E1927">
        <v>147</v>
      </c>
      <c r="F1927">
        <v>21</v>
      </c>
      <c r="G1927">
        <v>73.69</v>
      </c>
      <c r="H1927">
        <v>10</v>
      </c>
      <c r="I1927">
        <v>266</v>
      </c>
      <c r="J1927">
        <v>127.6</v>
      </c>
      <c r="K1927">
        <v>101.85</v>
      </c>
    </row>
    <row r="1928" spans="1:11" x14ac:dyDescent="0.2">
      <c r="A1928" t="s">
        <v>342</v>
      </c>
      <c r="B1928" t="s">
        <v>347</v>
      </c>
      <c r="C1928" t="s">
        <v>235</v>
      </c>
      <c r="D1928" t="s">
        <v>384</v>
      </c>
      <c r="E1928">
        <v>49</v>
      </c>
      <c r="F1928">
        <v>9</v>
      </c>
      <c r="G1928">
        <v>80.94</v>
      </c>
      <c r="H1928">
        <v>7</v>
      </c>
      <c r="I1928">
        <v>97</v>
      </c>
      <c r="J1928">
        <v>121.14</v>
      </c>
      <c r="K1928">
        <v>109.51</v>
      </c>
    </row>
    <row r="1929" spans="1:11" x14ac:dyDescent="0.2">
      <c r="A1929" t="s">
        <v>342</v>
      </c>
      <c r="B1929" t="s">
        <v>348</v>
      </c>
      <c r="C1929" t="s">
        <v>650</v>
      </c>
      <c r="D1929" t="s">
        <v>384</v>
      </c>
      <c r="E1929">
        <v>553</v>
      </c>
      <c r="F1929">
        <v>104</v>
      </c>
      <c r="G1929">
        <v>84.04</v>
      </c>
      <c r="H1929">
        <v>50</v>
      </c>
      <c r="I1929">
        <v>1717</v>
      </c>
      <c r="J1929">
        <v>84.3</v>
      </c>
      <c r="K1929">
        <v>95.85</v>
      </c>
    </row>
    <row r="1930" spans="1:11" x14ac:dyDescent="0.2">
      <c r="A1930" t="s">
        <v>342</v>
      </c>
      <c r="B1930" t="s">
        <v>348</v>
      </c>
      <c r="C1930" t="s">
        <v>354</v>
      </c>
      <c r="D1930" t="s">
        <v>384</v>
      </c>
      <c r="E1930">
        <v>2</v>
      </c>
      <c r="F1930">
        <v>1</v>
      </c>
      <c r="G1930">
        <v>224</v>
      </c>
      <c r="I1930">
        <v>4</v>
      </c>
      <c r="K1930">
        <v>124.5</v>
      </c>
    </row>
    <row r="1931" spans="1:11" x14ac:dyDescent="0.2">
      <c r="A1931" t="s">
        <v>342</v>
      </c>
      <c r="B1931" t="s">
        <v>348</v>
      </c>
      <c r="C1931" t="s">
        <v>270</v>
      </c>
      <c r="D1931" t="s">
        <v>384</v>
      </c>
      <c r="E1931">
        <v>15</v>
      </c>
      <c r="F1931">
        <v>2</v>
      </c>
      <c r="G1931">
        <v>120.73</v>
      </c>
      <c r="H1931">
        <v>1</v>
      </c>
      <c r="I1931">
        <v>34</v>
      </c>
      <c r="J1931">
        <v>7</v>
      </c>
      <c r="K1931">
        <v>94.12</v>
      </c>
    </row>
    <row r="1932" spans="1:11" x14ac:dyDescent="0.2">
      <c r="A1932" t="s">
        <v>342</v>
      </c>
      <c r="B1932" t="s">
        <v>348</v>
      </c>
      <c r="C1932" t="s">
        <v>231</v>
      </c>
      <c r="D1932" t="s">
        <v>384</v>
      </c>
      <c r="E1932">
        <v>7</v>
      </c>
      <c r="F1932">
        <v>1</v>
      </c>
      <c r="G1932">
        <v>71</v>
      </c>
      <c r="H1932">
        <v>1</v>
      </c>
      <c r="I1932">
        <v>15</v>
      </c>
      <c r="J1932">
        <v>72</v>
      </c>
      <c r="K1932">
        <v>74.53</v>
      </c>
    </row>
    <row r="1933" spans="1:11" x14ac:dyDescent="0.2">
      <c r="A1933" t="s">
        <v>342</v>
      </c>
      <c r="B1933" t="s">
        <v>348</v>
      </c>
      <c r="C1933" t="s">
        <v>261</v>
      </c>
      <c r="D1933" t="s">
        <v>384</v>
      </c>
      <c r="E1933">
        <v>9</v>
      </c>
      <c r="F1933">
        <v>1</v>
      </c>
      <c r="G1933">
        <v>58.33</v>
      </c>
      <c r="I1933">
        <v>44</v>
      </c>
      <c r="K1933">
        <v>79.11</v>
      </c>
    </row>
    <row r="1934" spans="1:11" x14ac:dyDescent="0.2">
      <c r="A1934" t="s">
        <v>342</v>
      </c>
      <c r="B1934" t="s">
        <v>348</v>
      </c>
      <c r="C1934" t="s">
        <v>248</v>
      </c>
      <c r="D1934" t="s">
        <v>384</v>
      </c>
      <c r="E1934">
        <v>48</v>
      </c>
      <c r="F1934">
        <v>9</v>
      </c>
      <c r="G1934">
        <v>77.88</v>
      </c>
      <c r="H1934">
        <v>2</v>
      </c>
      <c r="I1934">
        <v>142</v>
      </c>
      <c r="J1934">
        <v>47.5</v>
      </c>
      <c r="K1934">
        <v>88.4</v>
      </c>
    </row>
    <row r="1935" spans="1:11" x14ac:dyDescent="0.2">
      <c r="A1935" t="s">
        <v>342</v>
      </c>
      <c r="B1935" t="s">
        <v>348</v>
      </c>
      <c r="C1935" t="s">
        <v>266</v>
      </c>
      <c r="D1935" t="s">
        <v>384</v>
      </c>
      <c r="E1935">
        <v>15</v>
      </c>
      <c r="F1935">
        <v>2</v>
      </c>
      <c r="G1935">
        <v>49.2</v>
      </c>
      <c r="I1935">
        <v>32</v>
      </c>
      <c r="K1935">
        <v>88.56</v>
      </c>
    </row>
    <row r="1936" spans="1:11" x14ac:dyDescent="0.2">
      <c r="A1936" t="s">
        <v>342</v>
      </c>
      <c r="B1936" t="s">
        <v>348</v>
      </c>
      <c r="C1936" t="s">
        <v>269</v>
      </c>
      <c r="D1936" t="s">
        <v>384</v>
      </c>
      <c r="E1936">
        <v>2</v>
      </c>
      <c r="G1936">
        <v>54.5</v>
      </c>
      <c r="H1936">
        <v>2</v>
      </c>
      <c r="I1936">
        <v>8</v>
      </c>
      <c r="J1936">
        <v>82.5</v>
      </c>
      <c r="K1936">
        <v>61.88</v>
      </c>
    </row>
    <row r="1937" spans="1:11" x14ac:dyDescent="0.2">
      <c r="A1937" t="s">
        <v>342</v>
      </c>
      <c r="B1937" t="s">
        <v>348</v>
      </c>
      <c r="C1937" t="s">
        <v>262</v>
      </c>
      <c r="D1937" t="s">
        <v>384</v>
      </c>
      <c r="E1937">
        <v>2</v>
      </c>
      <c r="G1937">
        <v>41.5</v>
      </c>
      <c r="I1937">
        <v>4</v>
      </c>
      <c r="K1937">
        <v>29.75</v>
      </c>
    </row>
    <row r="1938" spans="1:11" x14ac:dyDescent="0.2">
      <c r="A1938" t="s">
        <v>342</v>
      </c>
      <c r="B1938" t="s">
        <v>348</v>
      </c>
      <c r="C1938" t="s">
        <v>240</v>
      </c>
      <c r="D1938" t="s">
        <v>384</v>
      </c>
      <c r="E1938">
        <v>1</v>
      </c>
      <c r="G1938">
        <v>75</v>
      </c>
      <c r="I1938">
        <v>1</v>
      </c>
      <c r="K1938">
        <v>302</v>
      </c>
    </row>
    <row r="1939" spans="1:11" x14ac:dyDescent="0.2">
      <c r="A1939" t="s">
        <v>342</v>
      </c>
      <c r="B1939" t="s">
        <v>348</v>
      </c>
      <c r="C1939" t="s">
        <v>233</v>
      </c>
      <c r="D1939" t="s">
        <v>384</v>
      </c>
      <c r="E1939">
        <v>50</v>
      </c>
      <c r="F1939">
        <v>10</v>
      </c>
      <c r="G1939">
        <v>101.1</v>
      </c>
      <c r="H1939">
        <v>4</v>
      </c>
      <c r="I1939">
        <v>183</v>
      </c>
      <c r="J1939">
        <v>177.75</v>
      </c>
      <c r="K1939">
        <v>96.17</v>
      </c>
    </row>
    <row r="1940" spans="1:11" x14ac:dyDescent="0.2">
      <c r="A1940" t="s">
        <v>342</v>
      </c>
      <c r="B1940" t="s">
        <v>348</v>
      </c>
      <c r="C1940" t="s">
        <v>278</v>
      </c>
      <c r="D1940" t="s">
        <v>384</v>
      </c>
      <c r="E1940">
        <v>24</v>
      </c>
      <c r="F1940">
        <v>6</v>
      </c>
      <c r="G1940">
        <v>131.16999999999999</v>
      </c>
      <c r="H1940">
        <v>4</v>
      </c>
      <c r="I1940">
        <v>125</v>
      </c>
      <c r="J1940">
        <v>12.75</v>
      </c>
      <c r="K1940">
        <v>84.78</v>
      </c>
    </row>
    <row r="1941" spans="1:11" x14ac:dyDescent="0.2">
      <c r="A1941" t="s">
        <v>342</v>
      </c>
      <c r="B1941" t="s">
        <v>348</v>
      </c>
      <c r="C1941" t="s">
        <v>277</v>
      </c>
      <c r="D1941" t="s">
        <v>384</v>
      </c>
      <c r="E1941">
        <v>3</v>
      </c>
      <c r="G1941">
        <v>30.33</v>
      </c>
      <c r="I1941">
        <v>11</v>
      </c>
      <c r="K1941">
        <v>71.36</v>
      </c>
    </row>
    <row r="1942" spans="1:11" x14ac:dyDescent="0.2">
      <c r="A1942" t="s">
        <v>342</v>
      </c>
      <c r="B1942" t="s">
        <v>348</v>
      </c>
      <c r="C1942" t="s">
        <v>279</v>
      </c>
      <c r="D1942" t="s">
        <v>384</v>
      </c>
      <c r="E1942">
        <v>5</v>
      </c>
      <c r="F1942">
        <v>2</v>
      </c>
      <c r="G1942">
        <v>102.4</v>
      </c>
      <c r="I1942">
        <v>12</v>
      </c>
      <c r="K1942">
        <v>55.33</v>
      </c>
    </row>
    <row r="1943" spans="1:11" x14ac:dyDescent="0.2">
      <c r="A1943" t="s">
        <v>342</v>
      </c>
      <c r="B1943" t="s">
        <v>348</v>
      </c>
      <c r="C1943" t="s">
        <v>250</v>
      </c>
      <c r="D1943" t="s">
        <v>384</v>
      </c>
      <c r="E1943">
        <v>3</v>
      </c>
      <c r="F1943">
        <v>2</v>
      </c>
      <c r="G1943">
        <v>134.66999999999999</v>
      </c>
      <c r="I1943">
        <v>9</v>
      </c>
      <c r="K1943">
        <v>79.89</v>
      </c>
    </row>
    <row r="1944" spans="1:11" x14ac:dyDescent="0.2">
      <c r="A1944" t="s">
        <v>342</v>
      </c>
      <c r="B1944" t="s">
        <v>348</v>
      </c>
      <c r="C1944" t="s">
        <v>265</v>
      </c>
      <c r="D1944" t="s">
        <v>384</v>
      </c>
      <c r="E1944">
        <v>9</v>
      </c>
      <c r="F1944">
        <v>1</v>
      </c>
      <c r="G1944">
        <v>59.67</v>
      </c>
      <c r="H1944">
        <v>1</v>
      </c>
      <c r="I1944">
        <v>27</v>
      </c>
      <c r="J1944">
        <v>15</v>
      </c>
      <c r="K1944">
        <v>92.44</v>
      </c>
    </row>
    <row r="1945" spans="1:11" x14ac:dyDescent="0.2">
      <c r="A1945" t="s">
        <v>342</v>
      </c>
      <c r="B1945" t="s">
        <v>348</v>
      </c>
      <c r="C1945" t="s">
        <v>246</v>
      </c>
      <c r="D1945" t="s">
        <v>384</v>
      </c>
      <c r="E1945">
        <v>13</v>
      </c>
      <c r="F1945">
        <v>3</v>
      </c>
      <c r="G1945">
        <v>69.08</v>
      </c>
      <c r="H1945">
        <v>2</v>
      </c>
      <c r="I1945">
        <v>48</v>
      </c>
      <c r="J1945">
        <v>125.5</v>
      </c>
      <c r="K1945">
        <v>74.08</v>
      </c>
    </row>
    <row r="1946" spans="1:11" x14ac:dyDescent="0.2">
      <c r="A1946" t="s">
        <v>342</v>
      </c>
      <c r="B1946" t="s">
        <v>348</v>
      </c>
      <c r="C1946" t="s">
        <v>280</v>
      </c>
      <c r="D1946" t="s">
        <v>384</v>
      </c>
      <c r="E1946">
        <v>8</v>
      </c>
      <c r="F1946">
        <v>4</v>
      </c>
      <c r="G1946">
        <v>133.13</v>
      </c>
      <c r="I1946">
        <v>12</v>
      </c>
      <c r="K1946">
        <v>140.25</v>
      </c>
    </row>
    <row r="1947" spans="1:11" x14ac:dyDescent="0.2">
      <c r="A1947" t="s">
        <v>342</v>
      </c>
      <c r="B1947" t="s">
        <v>348</v>
      </c>
      <c r="C1947" t="s">
        <v>252</v>
      </c>
      <c r="D1947" t="s">
        <v>384</v>
      </c>
      <c r="E1947">
        <v>15</v>
      </c>
      <c r="F1947">
        <v>3</v>
      </c>
      <c r="G1947">
        <v>73.069999999999993</v>
      </c>
      <c r="H1947">
        <v>6</v>
      </c>
      <c r="I1947">
        <v>45</v>
      </c>
      <c r="J1947">
        <v>32.5</v>
      </c>
      <c r="K1947">
        <v>62.67</v>
      </c>
    </row>
    <row r="1948" spans="1:11" x14ac:dyDescent="0.2">
      <c r="A1948" t="s">
        <v>342</v>
      </c>
      <c r="B1948" t="s">
        <v>348</v>
      </c>
      <c r="C1948" t="s">
        <v>236</v>
      </c>
      <c r="D1948" t="s">
        <v>384</v>
      </c>
      <c r="E1948">
        <v>11</v>
      </c>
      <c r="F1948">
        <v>4</v>
      </c>
      <c r="G1948">
        <v>110.55</v>
      </c>
      <c r="I1948">
        <v>34</v>
      </c>
      <c r="K1948">
        <v>120.24</v>
      </c>
    </row>
    <row r="1949" spans="1:11" x14ac:dyDescent="0.2">
      <c r="A1949" t="s">
        <v>342</v>
      </c>
      <c r="B1949" t="s">
        <v>348</v>
      </c>
      <c r="C1949" t="s">
        <v>241</v>
      </c>
      <c r="D1949" t="s">
        <v>384</v>
      </c>
      <c r="E1949">
        <v>6</v>
      </c>
      <c r="G1949">
        <v>85</v>
      </c>
      <c r="H1949">
        <v>1</v>
      </c>
      <c r="I1949">
        <v>20</v>
      </c>
      <c r="J1949">
        <v>127</v>
      </c>
      <c r="K1949">
        <v>135.05000000000001</v>
      </c>
    </row>
    <row r="1950" spans="1:11" x14ac:dyDescent="0.2">
      <c r="A1950" t="s">
        <v>342</v>
      </c>
      <c r="B1950" t="s">
        <v>348</v>
      </c>
      <c r="C1950" t="s">
        <v>258</v>
      </c>
      <c r="D1950" t="s">
        <v>384</v>
      </c>
      <c r="E1950">
        <v>18</v>
      </c>
      <c r="F1950">
        <v>1</v>
      </c>
      <c r="G1950">
        <v>77.28</v>
      </c>
      <c r="H1950">
        <v>3</v>
      </c>
      <c r="I1950">
        <v>50</v>
      </c>
      <c r="J1950">
        <v>141.66999999999999</v>
      </c>
      <c r="K1950">
        <v>126.56</v>
      </c>
    </row>
    <row r="1951" spans="1:11" x14ac:dyDescent="0.2">
      <c r="A1951" t="s">
        <v>342</v>
      </c>
      <c r="B1951" t="s">
        <v>348</v>
      </c>
      <c r="C1951" t="s">
        <v>268</v>
      </c>
      <c r="D1951" t="s">
        <v>384</v>
      </c>
      <c r="E1951">
        <v>7</v>
      </c>
      <c r="F1951">
        <v>3</v>
      </c>
      <c r="G1951">
        <v>83.14</v>
      </c>
      <c r="H1951">
        <v>1</v>
      </c>
      <c r="I1951">
        <v>7</v>
      </c>
      <c r="J1951">
        <v>156</v>
      </c>
      <c r="K1951">
        <v>108</v>
      </c>
    </row>
    <row r="1952" spans="1:11" x14ac:dyDescent="0.2">
      <c r="A1952" t="s">
        <v>342</v>
      </c>
      <c r="B1952" t="s">
        <v>348</v>
      </c>
      <c r="C1952" t="s">
        <v>242</v>
      </c>
      <c r="D1952" t="s">
        <v>384</v>
      </c>
      <c r="E1952">
        <v>9</v>
      </c>
      <c r="F1952">
        <v>3</v>
      </c>
      <c r="G1952">
        <v>80.22</v>
      </c>
      <c r="H1952">
        <v>1</v>
      </c>
      <c r="I1952">
        <v>47</v>
      </c>
      <c r="J1952">
        <v>15</v>
      </c>
      <c r="K1952">
        <v>83.3</v>
      </c>
    </row>
    <row r="1953" spans="1:11" x14ac:dyDescent="0.2">
      <c r="A1953" t="s">
        <v>342</v>
      </c>
      <c r="B1953" t="s">
        <v>348</v>
      </c>
      <c r="C1953" t="s">
        <v>249</v>
      </c>
      <c r="D1953" t="s">
        <v>384</v>
      </c>
      <c r="E1953">
        <v>5</v>
      </c>
      <c r="G1953">
        <v>86.6</v>
      </c>
      <c r="I1953">
        <v>18</v>
      </c>
      <c r="K1953">
        <v>97</v>
      </c>
    </row>
    <row r="1954" spans="1:11" x14ac:dyDescent="0.2">
      <c r="A1954" t="s">
        <v>342</v>
      </c>
      <c r="B1954" t="s">
        <v>348</v>
      </c>
      <c r="C1954" t="s">
        <v>255</v>
      </c>
      <c r="D1954" t="s">
        <v>384</v>
      </c>
      <c r="E1954">
        <v>13</v>
      </c>
      <c r="F1954">
        <v>2</v>
      </c>
      <c r="G1954">
        <v>83.15</v>
      </c>
      <c r="H1954">
        <v>1</v>
      </c>
      <c r="I1954">
        <v>31</v>
      </c>
      <c r="J1954">
        <v>250</v>
      </c>
      <c r="K1954">
        <v>120.77</v>
      </c>
    </row>
    <row r="1955" spans="1:11" x14ac:dyDescent="0.2">
      <c r="A1955" t="s">
        <v>342</v>
      </c>
      <c r="B1955" t="s">
        <v>348</v>
      </c>
      <c r="C1955" t="s">
        <v>271</v>
      </c>
      <c r="D1955" t="s">
        <v>384</v>
      </c>
      <c r="E1955">
        <v>6</v>
      </c>
      <c r="F1955">
        <v>1</v>
      </c>
      <c r="G1955">
        <v>76.17</v>
      </c>
      <c r="H1955">
        <v>1</v>
      </c>
      <c r="I1955">
        <v>27</v>
      </c>
      <c r="J1955">
        <v>9</v>
      </c>
      <c r="K1955">
        <v>88.07</v>
      </c>
    </row>
    <row r="1956" spans="1:11" x14ac:dyDescent="0.2">
      <c r="A1956" t="s">
        <v>342</v>
      </c>
      <c r="B1956" t="s">
        <v>348</v>
      </c>
      <c r="C1956" t="s">
        <v>274</v>
      </c>
      <c r="D1956" t="s">
        <v>384</v>
      </c>
      <c r="I1956">
        <v>7</v>
      </c>
      <c r="K1956">
        <v>47.71</v>
      </c>
    </row>
    <row r="1957" spans="1:11" x14ac:dyDescent="0.2">
      <c r="A1957" t="s">
        <v>342</v>
      </c>
      <c r="B1957" t="s">
        <v>348</v>
      </c>
      <c r="C1957" t="s">
        <v>264</v>
      </c>
      <c r="D1957" t="s">
        <v>384</v>
      </c>
      <c r="E1957">
        <v>26</v>
      </c>
      <c r="F1957">
        <v>4</v>
      </c>
      <c r="G1957">
        <v>81.150000000000006</v>
      </c>
      <c r="H1957">
        <v>3</v>
      </c>
      <c r="I1957">
        <v>82</v>
      </c>
      <c r="J1957">
        <v>128</v>
      </c>
      <c r="K1957">
        <v>106.83</v>
      </c>
    </row>
    <row r="1958" spans="1:11" x14ac:dyDescent="0.2">
      <c r="A1958" t="s">
        <v>342</v>
      </c>
      <c r="B1958" t="s">
        <v>348</v>
      </c>
      <c r="C1958" t="s">
        <v>239</v>
      </c>
      <c r="D1958" t="s">
        <v>384</v>
      </c>
      <c r="E1958">
        <v>3</v>
      </c>
      <c r="G1958">
        <v>37.33</v>
      </c>
      <c r="I1958">
        <v>4</v>
      </c>
      <c r="K1958">
        <v>97.5</v>
      </c>
    </row>
    <row r="1959" spans="1:11" x14ac:dyDescent="0.2">
      <c r="A1959" t="s">
        <v>342</v>
      </c>
      <c r="B1959" t="s">
        <v>348</v>
      </c>
      <c r="C1959" t="s">
        <v>238</v>
      </c>
      <c r="D1959" t="s">
        <v>384</v>
      </c>
      <c r="E1959">
        <v>1</v>
      </c>
      <c r="G1959">
        <v>95</v>
      </c>
      <c r="I1959">
        <v>5</v>
      </c>
      <c r="K1959">
        <v>109.2</v>
      </c>
    </row>
    <row r="1960" spans="1:11" x14ac:dyDescent="0.2">
      <c r="A1960" t="s">
        <v>342</v>
      </c>
      <c r="B1960" t="s">
        <v>348</v>
      </c>
      <c r="C1960" t="s">
        <v>275</v>
      </c>
      <c r="D1960" t="s">
        <v>384</v>
      </c>
      <c r="E1960">
        <v>2</v>
      </c>
      <c r="G1960">
        <v>49.5</v>
      </c>
      <c r="H1960">
        <v>1</v>
      </c>
      <c r="I1960">
        <v>4</v>
      </c>
      <c r="J1960">
        <v>94</v>
      </c>
      <c r="K1960">
        <v>82.25</v>
      </c>
    </row>
    <row r="1961" spans="1:11" x14ac:dyDescent="0.2">
      <c r="A1961" t="s">
        <v>342</v>
      </c>
      <c r="B1961" t="s">
        <v>348</v>
      </c>
      <c r="C1961" t="s">
        <v>273</v>
      </c>
      <c r="D1961" t="s">
        <v>384</v>
      </c>
      <c r="E1961">
        <v>7</v>
      </c>
      <c r="F1961">
        <v>2</v>
      </c>
      <c r="G1961">
        <v>138.57</v>
      </c>
      <c r="H1961">
        <v>1</v>
      </c>
      <c r="I1961">
        <v>15</v>
      </c>
      <c r="J1961">
        <v>43</v>
      </c>
      <c r="K1961">
        <v>93.67</v>
      </c>
    </row>
    <row r="1962" spans="1:11" x14ac:dyDescent="0.2">
      <c r="A1962" t="s">
        <v>342</v>
      </c>
      <c r="B1962" t="s">
        <v>348</v>
      </c>
      <c r="C1962" t="s">
        <v>234</v>
      </c>
      <c r="D1962" t="s">
        <v>384</v>
      </c>
      <c r="E1962">
        <v>5</v>
      </c>
      <c r="F1962">
        <v>1</v>
      </c>
      <c r="G1962">
        <v>112.4</v>
      </c>
      <c r="I1962">
        <v>5</v>
      </c>
      <c r="K1962">
        <v>94.4</v>
      </c>
    </row>
    <row r="1963" spans="1:11" x14ac:dyDescent="0.2">
      <c r="A1963" t="s">
        <v>342</v>
      </c>
      <c r="B1963" t="s">
        <v>348</v>
      </c>
      <c r="C1963" t="s">
        <v>244</v>
      </c>
      <c r="D1963" t="s">
        <v>384</v>
      </c>
      <c r="E1963">
        <v>6</v>
      </c>
      <c r="F1963">
        <v>1</v>
      </c>
      <c r="G1963">
        <v>97.67</v>
      </c>
      <c r="H1963">
        <v>1</v>
      </c>
      <c r="I1963">
        <v>24</v>
      </c>
      <c r="J1963">
        <v>38</v>
      </c>
      <c r="K1963">
        <v>106.88</v>
      </c>
    </row>
    <row r="1964" spans="1:11" x14ac:dyDescent="0.2">
      <c r="A1964" t="s">
        <v>342</v>
      </c>
      <c r="B1964" t="s">
        <v>348</v>
      </c>
      <c r="C1964" t="s">
        <v>251</v>
      </c>
      <c r="D1964" t="s">
        <v>384</v>
      </c>
      <c r="E1964">
        <v>12</v>
      </c>
      <c r="F1964">
        <v>3</v>
      </c>
      <c r="G1964">
        <v>91.92</v>
      </c>
      <c r="I1964">
        <v>24</v>
      </c>
      <c r="K1964">
        <v>82.08</v>
      </c>
    </row>
    <row r="1965" spans="1:11" x14ac:dyDescent="0.2">
      <c r="A1965" t="s">
        <v>342</v>
      </c>
      <c r="B1965" t="s">
        <v>348</v>
      </c>
      <c r="C1965" t="s">
        <v>272</v>
      </c>
      <c r="D1965" t="s">
        <v>384</v>
      </c>
      <c r="E1965">
        <v>15</v>
      </c>
      <c r="F1965">
        <v>3</v>
      </c>
      <c r="G1965">
        <v>95.27</v>
      </c>
      <c r="H1965">
        <v>3</v>
      </c>
      <c r="I1965">
        <v>48</v>
      </c>
      <c r="J1965">
        <v>147.66999999999999</v>
      </c>
      <c r="K1965">
        <v>93.23</v>
      </c>
    </row>
    <row r="1966" spans="1:11" x14ac:dyDescent="0.2">
      <c r="A1966" t="s">
        <v>342</v>
      </c>
      <c r="B1966" t="s">
        <v>348</v>
      </c>
      <c r="C1966" t="s">
        <v>254</v>
      </c>
      <c r="D1966" t="s">
        <v>384</v>
      </c>
      <c r="E1966">
        <v>8</v>
      </c>
      <c r="F1966">
        <v>1</v>
      </c>
      <c r="G1966">
        <v>53.75</v>
      </c>
      <c r="I1966">
        <v>20</v>
      </c>
      <c r="K1966">
        <v>134.94999999999999</v>
      </c>
    </row>
    <row r="1967" spans="1:11" x14ac:dyDescent="0.2">
      <c r="A1967" t="s">
        <v>342</v>
      </c>
      <c r="B1967" t="s">
        <v>348</v>
      </c>
      <c r="C1967" t="s">
        <v>267</v>
      </c>
      <c r="D1967" t="s">
        <v>384</v>
      </c>
      <c r="E1967">
        <v>8</v>
      </c>
      <c r="G1967">
        <v>65.63</v>
      </c>
      <c r="I1967">
        <v>11</v>
      </c>
      <c r="K1967">
        <v>116.36</v>
      </c>
    </row>
    <row r="1968" spans="1:11" x14ac:dyDescent="0.2">
      <c r="A1968" t="s">
        <v>342</v>
      </c>
      <c r="B1968" t="s">
        <v>348</v>
      </c>
      <c r="C1968" t="s">
        <v>356</v>
      </c>
      <c r="D1968" t="s">
        <v>384</v>
      </c>
      <c r="E1968">
        <v>6</v>
      </c>
      <c r="G1968">
        <v>36.67</v>
      </c>
      <c r="I1968">
        <v>17</v>
      </c>
      <c r="K1968">
        <v>50.41</v>
      </c>
    </row>
    <row r="1969" spans="1:11" x14ac:dyDescent="0.2">
      <c r="A1969" t="s">
        <v>342</v>
      </c>
      <c r="B1969" t="s">
        <v>348</v>
      </c>
      <c r="C1969" t="s">
        <v>263</v>
      </c>
      <c r="D1969" t="s">
        <v>384</v>
      </c>
      <c r="E1969">
        <v>8</v>
      </c>
      <c r="F1969">
        <v>2</v>
      </c>
      <c r="G1969">
        <v>96.13</v>
      </c>
      <c r="H1969">
        <v>1</v>
      </c>
      <c r="I1969">
        <v>41</v>
      </c>
      <c r="J1969">
        <v>39</v>
      </c>
      <c r="K1969">
        <v>105.07</v>
      </c>
    </row>
    <row r="1970" spans="1:11" x14ac:dyDescent="0.2">
      <c r="A1970" t="s">
        <v>342</v>
      </c>
      <c r="B1970" t="s">
        <v>348</v>
      </c>
      <c r="C1970" t="s">
        <v>247</v>
      </c>
      <c r="D1970" t="s">
        <v>384</v>
      </c>
      <c r="E1970">
        <v>11</v>
      </c>
      <c r="F1970">
        <v>1</v>
      </c>
      <c r="G1970">
        <v>58.09</v>
      </c>
      <c r="I1970">
        <v>18</v>
      </c>
      <c r="K1970">
        <v>127.89</v>
      </c>
    </row>
    <row r="1971" spans="1:11" x14ac:dyDescent="0.2">
      <c r="A1971" t="s">
        <v>342</v>
      </c>
      <c r="B1971" t="s">
        <v>348</v>
      </c>
      <c r="C1971" t="s">
        <v>276</v>
      </c>
      <c r="D1971" t="s">
        <v>384</v>
      </c>
      <c r="E1971">
        <v>1</v>
      </c>
      <c r="G1971">
        <v>12</v>
      </c>
      <c r="I1971">
        <v>4</v>
      </c>
      <c r="K1971">
        <v>71.5</v>
      </c>
    </row>
    <row r="1972" spans="1:11" x14ac:dyDescent="0.2">
      <c r="A1972" t="s">
        <v>342</v>
      </c>
      <c r="B1972" t="s">
        <v>348</v>
      </c>
      <c r="C1972" t="s">
        <v>256</v>
      </c>
      <c r="D1972" t="s">
        <v>384</v>
      </c>
      <c r="E1972">
        <v>11</v>
      </c>
      <c r="F1972">
        <v>1</v>
      </c>
      <c r="G1972">
        <v>40.18</v>
      </c>
      <c r="H1972">
        <v>1</v>
      </c>
      <c r="I1972">
        <v>30</v>
      </c>
      <c r="J1972">
        <v>86</v>
      </c>
      <c r="K1972">
        <v>187.8</v>
      </c>
    </row>
    <row r="1973" spans="1:11" x14ac:dyDescent="0.2">
      <c r="A1973" t="s">
        <v>342</v>
      </c>
      <c r="B1973" t="s">
        <v>348</v>
      </c>
      <c r="C1973" t="s">
        <v>257</v>
      </c>
      <c r="D1973" t="s">
        <v>384</v>
      </c>
      <c r="I1973">
        <v>8</v>
      </c>
      <c r="K1973">
        <v>150</v>
      </c>
    </row>
    <row r="1974" spans="1:11" x14ac:dyDescent="0.2">
      <c r="A1974" t="s">
        <v>342</v>
      </c>
      <c r="B1974" t="s">
        <v>348</v>
      </c>
      <c r="C1974" t="s">
        <v>259</v>
      </c>
      <c r="D1974" t="s">
        <v>384</v>
      </c>
      <c r="E1974">
        <v>9</v>
      </c>
      <c r="F1974">
        <v>4</v>
      </c>
      <c r="G1974">
        <v>108.22</v>
      </c>
      <c r="H1974">
        <v>1</v>
      </c>
      <c r="I1974">
        <v>53</v>
      </c>
      <c r="J1974">
        <v>67</v>
      </c>
      <c r="K1974">
        <v>83.92</v>
      </c>
    </row>
    <row r="1975" spans="1:11" x14ac:dyDescent="0.2">
      <c r="A1975" t="s">
        <v>342</v>
      </c>
      <c r="B1975" t="s">
        <v>348</v>
      </c>
      <c r="C1975" t="s">
        <v>243</v>
      </c>
      <c r="D1975" t="s">
        <v>384</v>
      </c>
      <c r="E1975">
        <v>52</v>
      </c>
      <c r="F1975">
        <v>8</v>
      </c>
      <c r="G1975">
        <v>80.83</v>
      </c>
      <c r="H1975">
        <v>4</v>
      </c>
      <c r="I1975">
        <v>185</v>
      </c>
      <c r="J1975">
        <v>47.75</v>
      </c>
      <c r="K1975">
        <v>95.85</v>
      </c>
    </row>
    <row r="1976" spans="1:11" x14ac:dyDescent="0.2">
      <c r="A1976" t="s">
        <v>342</v>
      </c>
      <c r="B1976" t="s">
        <v>348</v>
      </c>
      <c r="C1976" t="s">
        <v>260</v>
      </c>
      <c r="D1976" t="s">
        <v>384</v>
      </c>
      <c r="E1976">
        <v>1</v>
      </c>
      <c r="G1976">
        <v>82</v>
      </c>
      <c r="I1976">
        <v>5</v>
      </c>
      <c r="K1976">
        <v>157.19999999999999</v>
      </c>
    </row>
    <row r="1977" spans="1:11" x14ac:dyDescent="0.2">
      <c r="A1977" t="s">
        <v>342</v>
      </c>
      <c r="B1977" t="s">
        <v>348</v>
      </c>
      <c r="C1977" t="s">
        <v>237</v>
      </c>
      <c r="D1977" t="s">
        <v>384</v>
      </c>
      <c r="E1977">
        <v>31</v>
      </c>
      <c r="F1977">
        <v>8</v>
      </c>
      <c r="G1977">
        <v>78.260000000000005</v>
      </c>
      <c r="H1977">
        <v>2</v>
      </c>
      <c r="I1977">
        <v>42</v>
      </c>
      <c r="J1977">
        <v>140.5</v>
      </c>
      <c r="K1977">
        <v>128.69</v>
      </c>
    </row>
    <row r="1978" spans="1:11" x14ac:dyDescent="0.2">
      <c r="A1978" t="s">
        <v>342</v>
      </c>
      <c r="B1978" t="s">
        <v>348</v>
      </c>
      <c r="C1978" t="s">
        <v>281</v>
      </c>
      <c r="D1978" t="s">
        <v>384</v>
      </c>
      <c r="E1978">
        <v>1</v>
      </c>
      <c r="F1978">
        <v>1</v>
      </c>
      <c r="G1978">
        <v>149</v>
      </c>
    </row>
    <row r="1979" spans="1:11" x14ac:dyDescent="0.2">
      <c r="A1979" t="s">
        <v>342</v>
      </c>
      <c r="B1979" t="s">
        <v>348</v>
      </c>
      <c r="C1979" t="s">
        <v>245</v>
      </c>
      <c r="D1979" t="s">
        <v>384</v>
      </c>
      <c r="E1979">
        <v>9</v>
      </c>
      <c r="F1979">
        <v>3</v>
      </c>
      <c r="G1979">
        <v>95.56</v>
      </c>
      <c r="H1979">
        <v>1</v>
      </c>
      <c r="I1979">
        <v>45</v>
      </c>
      <c r="J1979">
        <v>5</v>
      </c>
      <c r="K1979">
        <v>69.53</v>
      </c>
    </row>
    <row r="1980" spans="1:11" x14ac:dyDescent="0.2">
      <c r="A1980" t="s">
        <v>342</v>
      </c>
      <c r="B1980" t="s">
        <v>348</v>
      </c>
      <c r="C1980" t="s">
        <v>232</v>
      </c>
      <c r="D1980" t="s">
        <v>384</v>
      </c>
      <c r="E1980">
        <v>5</v>
      </c>
      <c r="G1980">
        <v>22</v>
      </c>
      <c r="I1980">
        <v>16</v>
      </c>
      <c r="K1980">
        <v>65.75</v>
      </c>
    </row>
    <row r="1981" spans="1:11" x14ac:dyDescent="0.2">
      <c r="A1981" t="s">
        <v>342</v>
      </c>
      <c r="B1981" t="s">
        <v>348</v>
      </c>
      <c r="C1981" t="s">
        <v>253</v>
      </c>
      <c r="D1981" t="s">
        <v>384</v>
      </c>
      <c r="E1981">
        <v>7</v>
      </c>
      <c r="G1981">
        <v>36.29</v>
      </c>
      <c r="I1981">
        <v>11</v>
      </c>
      <c r="K1981">
        <v>68.45</v>
      </c>
    </row>
    <row r="1982" spans="1:11" x14ac:dyDescent="0.2">
      <c r="A1982" t="s">
        <v>342</v>
      </c>
      <c r="B1982" t="s">
        <v>348</v>
      </c>
      <c r="C1982" t="s">
        <v>235</v>
      </c>
      <c r="D1982" t="s">
        <v>384</v>
      </c>
      <c r="E1982">
        <v>2</v>
      </c>
      <c r="G1982">
        <v>46.5</v>
      </c>
      <c r="I1982">
        <v>3</v>
      </c>
      <c r="K1982">
        <v>93</v>
      </c>
    </row>
    <row r="1983" spans="1:11" x14ac:dyDescent="0.2">
      <c r="A1983" t="s">
        <v>342</v>
      </c>
      <c r="B1983" t="s">
        <v>349</v>
      </c>
      <c r="C1983" t="s">
        <v>650</v>
      </c>
      <c r="D1983" t="s">
        <v>384</v>
      </c>
      <c r="E1983">
        <v>91</v>
      </c>
      <c r="F1983">
        <v>3</v>
      </c>
      <c r="G1983">
        <v>34.840000000000003</v>
      </c>
      <c r="H1983">
        <v>2</v>
      </c>
      <c r="I1983">
        <v>82</v>
      </c>
      <c r="J1983">
        <v>321</v>
      </c>
      <c r="K1983">
        <v>285.55</v>
      </c>
    </row>
    <row r="1984" spans="1:11" x14ac:dyDescent="0.2">
      <c r="A1984" t="s">
        <v>342</v>
      </c>
      <c r="B1984" t="s">
        <v>349</v>
      </c>
      <c r="C1984" t="s">
        <v>354</v>
      </c>
      <c r="D1984" t="s">
        <v>384</v>
      </c>
      <c r="I1984">
        <v>1</v>
      </c>
      <c r="K1984">
        <v>497</v>
      </c>
    </row>
    <row r="1985" spans="1:11" x14ac:dyDescent="0.2">
      <c r="A1985" t="s">
        <v>342</v>
      </c>
      <c r="B1985" t="s">
        <v>349</v>
      </c>
      <c r="C1985" t="s">
        <v>270</v>
      </c>
      <c r="D1985" t="s">
        <v>384</v>
      </c>
      <c r="E1985">
        <v>11</v>
      </c>
      <c r="F1985">
        <v>1</v>
      </c>
      <c r="G1985">
        <v>93.64</v>
      </c>
    </row>
    <row r="1986" spans="1:11" x14ac:dyDescent="0.2">
      <c r="A1986" t="s">
        <v>342</v>
      </c>
      <c r="B1986" t="s">
        <v>349</v>
      </c>
      <c r="C1986" t="s">
        <v>261</v>
      </c>
      <c r="D1986" t="s">
        <v>384</v>
      </c>
      <c r="E1986">
        <v>1</v>
      </c>
      <c r="G1986">
        <v>38</v>
      </c>
      <c r="I1986">
        <v>1</v>
      </c>
      <c r="K1986">
        <v>396</v>
      </c>
    </row>
    <row r="1987" spans="1:11" x14ac:dyDescent="0.2">
      <c r="A1987" t="s">
        <v>342</v>
      </c>
      <c r="B1987" t="s">
        <v>349</v>
      </c>
      <c r="C1987" t="s">
        <v>248</v>
      </c>
      <c r="D1987" t="s">
        <v>384</v>
      </c>
      <c r="E1987">
        <v>10</v>
      </c>
      <c r="G1987">
        <v>20.100000000000001</v>
      </c>
      <c r="I1987">
        <v>17</v>
      </c>
      <c r="K1987">
        <v>164.65</v>
      </c>
    </row>
    <row r="1988" spans="1:11" x14ac:dyDescent="0.2">
      <c r="A1988" t="s">
        <v>342</v>
      </c>
      <c r="B1988" t="s">
        <v>349</v>
      </c>
      <c r="C1988" t="s">
        <v>266</v>
      </c>
      <c r="D1988" t="s">
        <v>384</v>
      </c>
      <c r="E1988">
        <v>1</v>
      </c>
      <c r="G1988">
        <v>38</v>
      </c>
      <c r="I1988">
        <v>4</v>
      </c>
      <c r="K1988">
        <v>338.5</v>
      </c>
    </row>
    <row r="1989" spans="1:11" x14ac:dyDescent="0.2">
      <c r="A1989" t="s">
        <v>342</v>
      </c>
      <c r="B1989" t="s">
        <v>349</v>
      </c>
      <c r="C1989" t="s">
        <v>269</v>
      </c>
      <c r="D1989" t="s">
        <v>384</v>
      </c>
      <c r="E1989">
        <v>1</v>
      </c>
      <c r="G1989">
        <v>7</v>
      </c>
    </row>
    <row r="1990" spans="1:11" x14ac:dyDescent="0.2">
      <c r="A1990" t="s">
        <v>342</v>
      </c>
      <c r="B1990" t="s">
        <v>349</v>
      </c>
      <c r="C1990" t="s">
        <v>262</v>
      </c>
      <c r="D1990" t="s">
        <v>384</v>
      </c>
      <c r="E1990">
        <v>1</v>
      </c>
      <c r="G1990">
        <v>97</v>
      </c>
    </row>
    <row r="1991" spans="1:11" x14ac:dyDescent="0.2">
      <c r="A1991" t="s">
        <v>342</v>
      </c>
      <c r="B1991" t="s">
        <v>349</v>
      </c>
      <c r="C1991" t="s">
        <v>233</v>
      </c>
      <c r="D1991" t="s">
        <v>384</v>
      </c>
      <c r="E1991">
        <v>5</v>
      </c>
      <c r="F1991">
        <v>1</v>
      </c>
      <c r="G1991">
        <v>48.8</v>
      </c>
      <c r="I1991">
        <v>5</v>
      </c>
      <c r="K1991">
        <v>222.2</v>
      </c>
    </row>
    <row r="1992" spans="1:11" x14ac:dyDescent="0.2">
      <c r="A1992" t="s">
        <v>342</v>
      </c>
      <c r="B1992" t="s">
        <v>349</v>
      </c>
      <c r="C1992" t="s">
        <v>278</v>
      </c>
      <c r="D1992" t="s">
        <v>384</v>
      </c>
      <c r="E1992">
        <v>3</v>
      </c>
      <c r="G1992">
        <v>47</v>
      </c>
      <c r="I1992">
        <v>2</v>
      </c>
      <c r="K1992">
        <v>329.5</v>
      </c>
    </row>
    <row r="1993" spans="1:11" x14ac:dyDescent="0.2">
      <c r="A1993" t="s">
        <v>342</v>
      </c>
      <c r="B1993" t="s">
        <v>349</v>
      </c>
      <c r="C1993" t="s">
        <v>277</v>
      </c>
      <c r="D1993" t="s">
        <v>384</v>
      </c>
      <c r="I1993">
        <v>1</v>
      </c>
      <c r="K1993">
        <v>1</v>
      </c>
    </row>
    <row r="1994" spans="1:11" x14ac:dyDescent="0.2">
      <c r="A1994" t="s">
        <v>342</v>
      </c>
      <c r="B1994" t="s">
        <v>349</v>
      </c>
      <c r="C1994" t="s">
        <v>279</v>
      </c>
      <c r="D1994" t="s">
        <v>384</v>
      </c>
      <c r="I1994">
        <v>2</v>
      </c>
      <c r="K1994">
        <v>414.5</v>
      </c>
    </row>
    <row r="1995" spans="1:11" x14ac:dyDescent="0.2">
      <c r="A1995" t="s">
        <v>342</v>
      </c>
      <c r="B1995" t="s">
        <v>349</v>
      </c>
      <c r="C1995" t="s">
        <v>250</v>
      </c>
      <c r="D1995" t="s">
        <v>384</v>
      </c>
      <c r="E1995">
        <v>1</v>
      </c>
      <c r="G1995">
        <v>41</v>
      </c>
      <c r="I1995">
        <v>1</v>
      </c>
      <c r="K1995">
        <v>430</v>
      </c>
    </row>
    <row r="1996" spans="1:11" x14ac:dyDescent="0.2">
      <c r="A1996" t="s">
        <v>342</v>
      </c>
      <c r="B1996" t="s">
        <v>349</v>
      </c>
      <c r="C1996" t="s">
        <v>265</v>
      </c>
      <c r="D1996" t="s">
        <v>384</v>
      </c>
      <c r="I1996">
        <v>1</v>
      </c>
      <c r="K1996">
        <v>378</v>
      </c>
    </row>
    <row r="1997" spans="1:11" x14ac:dyDescent="0.2">
      <c r="A1997" t="s">
        <v>342</v>
      </c>
      <c r="B1997" t="s">
        <v>349</v>
      </c>
      <c r="C1997" t="s">
        <v>246</v>
      </c>
      <c r="D1997" t="s">
        <v>384</v>
      </c>
      <c r="I1997">
        <v>1</v>
      </c>
      <c r="K1997">
        <v>8</v>
      </c>
    </row>
    <row r="1998" spans="1:11" x14ac:dyDescent="0.2">
      <c r="A1998" t="s">
        <v>342</v>
      </c>
      <c r="B1998" t="s">
        <v>349</v>
      </c>
      <c r="C1998" t="s">
        <v>280</v>
      </c>
      <c r="D1998" t="s">
        <v>384</v>
      </c>
      <c r="E1998">
        <v>2</v>
      </c>
      <c r="G1998">
        <v>26</v>
      </c>
      <c r="I1998">
        <v>1</v>
      </c>
      <c r="K1998">
        <v>310</v>
      </c>
    </row>
    <row r="1999" spans="1:11" x14ac:dyDescent="0.2">
      <c r="A1999" t="s">
        <v>342</v>
      </c>
      <c r="B1999" t="s">
        <v>349</v>
      </c>
      <c r="C1999" t="s">
        <v>252</v>
      </c>
      <c r="D1999" t="s">
        <v>384</v>
      </c>
      <c r="E1999">
        <v>1</v>
      </c>
      <c r="G1999">
        <v>7</v>
      </c>
      <c r="I1999">
        <v>1</v>
      </c>
      <c r="K1999">
        <v>685</v>
      </c>
    </row>
    <row r="2000" spans="1:11" x14ac:dyDescent="0.2">
      <c r="A2000" t="s">
        <v>342</v>
      </c>
      <c r="B2000" t="s">
        <v>349</v>
      </c>
      <c r="C2000" t="s">
        <v>236</v>
      </c>
      <c r="D2000" t="s">
        <v>384</v>
      </c>
      <c r="I2000">
        <v>1</v>
      </c>
      <c r="K2000">
        <v>1</v>
      </c>
    </row>
    <row r="2001" spans="1:11" x14ac:dyDescent="0.2">
      <c r="A2001" t="s">
        <v>342</v>
      </c>
      <c r="B2001" t="s">
        <v>349</v>
      </c>
      <c r="C2001" t="s">
        <v>258</v>
      </c>
      <c r="D2001" t="s">
        <v>384</v>
      </c>
      <c r="E2001">
        <v>5</v>
      </c>
      <c r="G2001">
        <v>33</v>
      </c>
      <c r="I2001">
        <v>4</v>
      </c>
      <c r="K2001">
        <v>369.75</v>
      </c>
    </row>
    <row r="2002" spans="1:11" x14ac:dyDescent="0.2">
      <c r="A2002" t="s">
        <v>342</v>
      </c>
      <c r="B2002" t="s">
        <v>349</v>
      </c>
      <c r="C2002" t="s">
        <v>249</v>
      </c>
      <c r="D2002" t="s">
        <v>384</v>
      </c>
      <c r="E2002">
        <v>1</v>
      </c>
      <c r="G2002">
        <v>36</v>
      </c>
    </row>
    <row r="2003" spans="1:11" x14ac:dyDescent="0.2">
      <c r="A2003" t="s">
        <v>342</v>
      </c>
      <c r="B2003" t="s">
        <v>349</v>
      </c>
      <c r="C2003" t="s">
        <v>255</v>
      </c>
      <c r="D2003" t="s">
        <v>384</v>
      </c>
      <c r="E2003">
        <v>2</v>
      </c>
      <c r="G2003">
        <v>28.5</v>
      </c>
      <c r="I2003">
        <v>3</v>
      </c>
      <c r="K2003">
        <v>1</v>
      </c>
    </row>
    <row r="2004" spans="1:11" x14ac:dyDescent="0.2">
      <c r="A2004" t="s">
        <v>342</v>
      </c>
      <c r="B2004" t="s">
        <v>349</v>
      </c>
      <c r="C2004" t="s">
        <v>271</v>
      </c>
      <c r="D2004" t="s">
        <v>384</v>
      </c>
      <c r="E2004">
        <v>1</v>
      </c>
      <c r="G2004">
        <v>69</v>
      </c>
    </row>
    <row r="2005" spans="1:11" x14ac:dyDescent="0.2">
      <c r="A2005" t="s">
        <v>342</v>
      </c>
      <c r="B2005" t="s">
        <v>349</v>
      </c>
      <c r="C2005" t="s">
        <v>264</v>
      </c>
      <c r="D2005" t="s">
        <v>384</v>
      </c>
      <c r="E2005">
        <v>5</v>
      </c>
      <c r="G2005">
        <v>22.8</v>
      </c>
      <c r="I2005">
        <v>7</v>
      </c>
      <c r="K2005">
        <v>206.43</v>
      </c>
    </row>
    <row r="2006" spans="1:11" x14ac:dyDescent="0.2">
      <c r="A2006" t="s">
        <v>342</v>
      </c>
      <c r="B2006" t="s">
        <v>349</v>
      </c>
      <c r="C2006" t="s">
        <v>239</v>
      </c>
      <c r="D2006" t="s">
        <v>384</v>
      </c>
      <c r="E2006">
        <v>1</v>
      </c>
      <c r="G2006">
        <v>4</v>
      </c>
    </row>
    <row r="2007" spans="1:11" x14ac:dyDescent="0.2">
      <c r="A2007" t="s">
        <v>342</v>
      </c>
      <c r="B2007" t="s">
        <v>349</v>
      </c>
      <c r="C2007" t="s">
        <v>275</v>
      </c>
      <c r="D2007" t="s">
        <v>384</v>
      </c>
      <c r="I2007">
        <v>1</v>
      </c>
      <c r="K2007">
        <v>562</v>
      </c>
    </row>
    <row r="2008" spans="1:11" x14ac:dyDescent="0.2">
      <c r="A2008" t="s">
        <v>342</v>
      </c>
      <c r="B2008" t="s">
        <v>349</v>
      </c>
      <c r="C2008" t="s">
        <v>234</v>
      </c>
      <c r="D2008" t="s">
        <v>384</v>
      </c>
      <c r="E2008">
        <v>2</v>
      </c>
      <c r="G2008">
        <v>8</v>
      </c>
      <c r="I2008">
        <v>1</v>
      </c>
      <c r="K2008">
        <v>22</v>
      </c>
    </row>
    <row r="2009" spans="1:11" x14ac:dyDescent="0.2">
      <c r="A2009" t="s">
        <v>342</v>
      </c>
      <c r="B2009" t="s">
        <v>349</v>
      </c>
      <c r="C2009" t="s">
        <v>244</v>
      </c>
      <c r="D2009" t="s">
        <v>384</v>
      </c>
      <c r="E2009">
        <v>1</v>
      </c>
      <c r="G2009">
        <v>19</v>
      </c>
    </row>
    <row r="2010" spans="1:11" x14ac:dyDescent="0.2">
      <c r="A2010" t="s">
        <v>342</v>
      </c>
      <c r="B2010" t="s">
        <v>349</v>
      </c>
      <c r="C2010" t="s">
        <v>251</v>
      </c>
      <c r="D2010" t="s">
        <v>384</v>
      </c>
      <c r="E2010">
        <v>4</v>
      </c>
      <c r="G2010">
        <v>13</v>
      </c>
    </row>
    <row r="2011" spans="1:11" x14ac:dyDescent="0.2">
      <c r="A2011" t="s">
        <v>342</v>
      </c>
      <c r="B2011" t="s">
        <v>349</v>
      </c>
      <c r="C2011" t="s">
        <v>254</v>
      </c>
      <c r="D2011" t="s">
        <v>384</v>
      </c>
      <c r="E2011">
        <v>1</v>
      </c>
      <c r="G2011">
        <v>25</v>
      </c>
    </row>
    <row r="2012" spans="1:11" x14ac:dyDescent="0.2">
      <c r="A2012" t="s">
        <v>342</v>
      </c>
      <c r="B2012" t="s">
        <v>349</v>
      </c>
      <c r="C2012" t="s">
        <v>267</v>
      </c>
      <c r="D2012" t="s">
        <v>384</v>
      </c>
      <c r="E2012">
        <v>1</v>
      </c>
      <c r="G2012">
        <v>61</v>
      </c>
    </row>
    <row r="2013" spans="1:11" x14ac:dyDescent="0.2">
      <c r="A2013" t="s">
        <v>342</v>
      </c>
      <c r="B2013" t="s">
        <v>349</v>
      </c>
      <c r="C2013" t="s">
        <v>356</v>
      </c>
      <c r="D2013" t="s">
        <v>384</v>
      </c>
      <c r="E2013">
        <v>1</v>
      </c>
      <c r="F2013">
        <v>1</v>
      </c>
      <c r="G2013">
        <v>132</v>
      </c>
    </row>
    <row r="2014" spans="1:11" x14ac:dyDescent="0.2">
      <c r="A2014" t="s">
        <v>342</v>
      </c>
      <c r="B2014" t="s">
        <v>349</v>
      </c>
      <c r="C2014" t="s">
        <v>263</v>
      </c>
      <c r="D2014" t="s">
        <v>384</v>
      </c>
      <c r="I2014">
        <v>1</v>
      </c>
      <c r="K2014">
        <v>340</v>
      </c>
    </row>
    <row r="2015" spans="1:11" x14ac:dyDescent="0.2">
      <c r="A2015" t="s">
        <v>342</v>
      </c>
      <c r="B2015" t="s">
        <v>349</v>
      </c>
      <c r="C2015" t="s">
        <v>247</v>
      </c>
      <c r="D2015" t="s">
        <v>384</v>
      </c>
      <c r="E2015">
        <v>1</v>
      </c>
      <c r="G2015">
        <v>10</v>
      </c>
    </row>
    <row r="2016" spans="1:11" x14ac:dyDescent="0.2">
      <c r="A2016" t="s">
        <v>342</v>
      </c>
      <c r="B2016" t="s">
        <v>349</v>
      </c>
      <c r="C2016" t="s">
        <v>256</v>
      </c>
      <c r="D2016" t="s">
        <v>384</v>
      </c>
      <c r="E2016">
        <v>3</v>
      </c>
      <c r="G2016">
        <v>8</v>
      </c>
      <c r="I2016">
        <v>2</v>
      </c>
      <c r="K2016">
        <v>821</v>
      </c>
    </row>
    <row r="2017" spans="1:11" x14ac:dyDescent="0.2">
      <c r="A2017" t="s">
        <v>342</v>
      </c>
      <c r="B2017" t="s">
        <v>349</v>
      </c>
      <c r="C2017" t="s">
        <v>259</v>
      </c>
      <c r="D2017" t="s">
        <v>384</v>
      </c>
      <c r="I2017">
        <v>1</v>
      </c>
      <c r="K2017">
        <v>574</v>
      </c>
    </row>
    <row r="2018" spans="1:11" x14ac:dyDescent="0.2">
      <c r="A2018" t="s">
        <v>342</v>
      </c>
      <c r="B2018" t="s">
        <v>349</v>
      </c>
      <c r="C2018" t="s">
        <v>243</v>
      </c>
      <c r="D2018" t="s">
        <v>384</v>
      </c>
      <c r="E2018">
        <v>3</v>
      </c>
      <c r="G2018">
        <v>34.33</v>
      </c>
      <c r="I2018">
        <v>9</v>
      </c>
      <c r="K2018">
        <v>591</v>
      </c>
    </row>
    <row r="2019" spans="1:11" x14ac:dyDescent="0.2">
      <c r="A2019" t="s">
        <v>342</v>
      </c>
      <c r="B2019" t="s">
        <v>349</v>
      </c>
      <c r="C2019" t="s">
        <v>260</v>
      </c>
      <c r="D2019" t="s">
        <v>384</v>
      </c>
      <c r="I2019">
        <v>1</v>
      </c>
      <c r="K2019">
        <v>1</v>
      </c>
    </row>
    <row r="2020" spans="1:11" x14ac:dyDescent="0.2">
      <c r="A2020" t="s">
        <v>342</v>
      </c>
      <c r="B2020" t="s">
        <v>349</v>
      </c>
      <c r="C2020" t="s">
        <v>237</v>
      </c>
      <c r="D2020" t="s">
        <v>384</v>
      </c>
      <c r="E2020">
        <v>16</v>
      </c>
      <c r="G2020">
        <v>16.75</v>
      </c>
      <c r="H2020">
        <v>2</v>
      </c>
      <c r="I2020">
        <v>12</v>
      </c>
      <c r="J2020">
        <v>321</v>
      </c>
      <c r="K2020">
        <v>173.25</v>
      </c>
    </row>
    <row r="2021" spans="1:11" x14ac:dyDescent="0.2">
      <c r="A2021" t="s">
        <v>342</v>
      </c>
      <c r="B2021" t="s">
        <v>349</v>
      </c>
      <c r="C2021" t="s">
        <v>245</v>
      </c>
      <c r="D2021" t="s">
        <v>384</v>
      </c>
      <c r="E2021">
        <v>4</v>
      </c>
      <c r="G2021">
        <v>13.25</v>
      </c>
    </row>
    <row r="2022" spans="1:11" x14ac:dyDescent="0.2">
      <c r="A2022" t="s">
        <v>342</v>
      </c>
      <c r="B2022" t="s">
        <v>349</v>
      </c>
      <c r="C2022" t="s">
        <v>232</v>
      </c>
      <c r="D2022" t="s">
        <v>384</v>
      </c>
      <c r="E2022">
        <v>1</v>
      </c>
      <c r="G2022">
        <v>29</v>
      </c>
    </row>
    <row r="2023" spans="1:11" x14ac:dyDescent="0.2">
      <c r="A2023" t="s">
        <v>342</v>
      </c>
      <c r="B2023" t="s">
        <v>349</v>
      </c>
      <c r="C2023" t="s">
        <v>253</v>
      </c>
      <c r="D2023" t="s">
        <v>384</v>
      </c>
      <c r="E2023">
        <v>1</v>
      </c>
      <c r="G2023">
        <v>37</v>
      </c>
    </row>
    <row r="2024" spans="1:11" x14ac:dyDescent="0.2">
      <c r="A2024" t="s">
        <v>342</v>
      </c>
      <c r="B2024" t="s">
        <v>349</v>
      </c>
      <c r="C2024" t="s">
        <v>235</v>
      </c>
      <c r="D2024" t="s">
        <v>384</v>
      </c>
      <c r="I2024">
        <v>1</v>
      </c>
      <c r="K2024">
        <v>491</v>
      </c>
    </row>
    <row r="2025" spans="1:11" x14ac:dyDescent="0.2">
      <c r="A2025" t="s">
        <v>342</v>
      </c>
      <c r="B2025" t="s">
        <v>418</v>
      </c>
      <c r="C2025" t="s">
        <v>354</v>
      </c>
      <c r="D2025" t="s">
        <v>384</v>
      </c>
      <c r="E2025">
        <v>1157</v>
      </c>
      <c r="F2025">
        <v>275</v>
      </c>
      <c r="G2025">
        <v>92.43</v>
      </c>
      <c r="H2025">
        <v>108</v>
      </c>
      <c r="I2025">
        <v>3105</v>
      </c>
      <c r="J2025">
        <v>106.62</v>
      </c>
      <c r="K2025">
        <v>116.69</v>
      </c>
    </row>
    <row r="2026" spans="1:11" x14ac:dyDescent="0.2">
      <c r="A2026" t="s">
        <v>342</v>
      </c>
      <c r="B2026" t="s">
        <v>418</v>
      </c>
      <c r="C2026" t="s">
        <v>270</v>
      </c>
      <c r="D2026" t="s">
        <v>384</v>
      </c>
      <c r="E2026">
        <v>7885</v>
      </c>
      <c r="F2026">
        <v>1719</v>
      </c>
      <c r="G2026">
        <v>89.39</v>
      </c>
      <c r="H2026">
        <v>763</v>
      </c>
      <c r="I2026">
        <v>21892</v>
      </c>
      <c r="J2026">
        <v>105.78</v>
      </c>
      <c r="K2026">
        <v>111.62</v>
      </c>
    </row>
    <row r="2027" spans="1:11" x14ac:dyDescent="0.2">
      <c r="A2027" t="s">
        <v>342</v>
      </c>
      <c r="B2027" t="s">
        <v>418</v>
      </c>
      <c r="C2027" t="s">
        <v>231</v>
      </c>
      <c r="D2027" t="s">
        <v>384</v>
      </c>
      <c r="E2027">
        <v>4017</v>
      </c>
      <c r="F2027">
        <v>819</v>
      </c>
      <c r="G2027">
        <v>87.38</v>
      </c>
      <c r="H2027">
        <v>364</v>
      </c>
      <c r="I2027">
        <v>10606</v>
      </c>
      <c r="J2027">
        <v>102.74</v>
      </c>
      <c r="K2027">
        <v>110.31</v>
      </c>
    </row>
    <row r="2028" spans="1:11" x14ac:dyDescent="0.2">
      <c r="A2028" t="s">
        <v>342</v>
      </c>
      <c r="B2028" t="s">
        <v>418</v>
      </c>
      <c r="C2028" t="s">
        <v>261</v>
      </c>
      <c r="D2028" t="s">
        <v>384</v>
      </c>
      <c r="E2028">
        <v>7615</v>
      </c>
      <c r="F2028">
        <v>1712</v>
      </c>
      <c r="G2028">
        <v>91.58</v>
      </c>
      <c r="H2028">
        <v>600</v>
      </c>
      <c r="I2028">
        <v>19718</v>
      </c>
      <c r="J2028">
        <v>104.64</v>
      </c>
      <c r="K2028">
        <v>113.39</v>
      </c>
    </row>
    <row r="2029" spans="1:11" x14ac:dyDescent="0.2">
      <c r="A2029" t="s">
        <v>342</v>
      </c>
      <c r="B2029" t="s">
        <v>418</v>
      </c>
      <c r="C2029" t="s">
        <v>248</v>
      </c>
      <c r="D2029" t="s">
        <v>384</v>
      </c>
      <c r="E2029">
        <v>33654</v>
      </c>
      <c r="F2029">
        <v>7473</v>
      </c>
      <c r="G2029">
        <v>91.97</v>
      </c>
      <c r="H2029">
        <v>2690</v>
      </c>
      <c r="I2029">
        <v>86363</v>
      </c>
      <c r="J2029">
        <v>106.73</v>
      </c>
      <c r="K2029">
        <v>114.17</v>
      </c>
    </row>
    <row r="2030" spans="1:11" x14ac:dyDescent="0.2">
      <c r="A2030" t="s">
        <v>342</v>
      </c>
      <c r="B2030" t="s">
        <v>418</v>
      </c>
      <c r="C2030" t="s">
        <v>266</v>
      </c>
      <c r="D2030" t="s">
        <v>384</v>
      </c>
      <c r="E2030">
        <v>6459</v>
      </c>
      <c r="F2030">
        <v>1311</v>
      </c>
      <c r="G2030">
        <v>86.63</v>
      </c>
      <c r="H2030">
        <v>610</v>
      </c>
      <c r="I2030">
        <v>18659</v>
      </c>
      <c r="J2030">
        <v>97.02</v>
      </c>
      <c r="K2030">
        <v>105.78</v>
      </c>
    </row>
    <row r="2031" spans="1:11" x14ac:dyDescent="0.2">
      <c r="A2031" t="s">
        <v>342</v>
      </c>
      <c r="B2031" t="s">
        <v>418</v>
      </c>
      <c r="C2031" t="s">
        <v>269</v>
      </c>
      <c r="D2031" t="s">
        <v>384</v>
      </c>
      <c r="E2031">
        <v>2098</v>
      </c>
      <c r="F2031">
        <v>380</v>
      </c>
      <c r="G2031">
        <v>82.46</v>
      </c>
      <c r="H2031">
        <v>185</v>
      </c>
      <c r="I2031">
        <v>5844</v>
      </c>
      <c r="J2031">
        <v>103.11</v>
      </c>
      <c r="K2031">
        <v>105.17</v>
      </c>
    </row>
    <row r="2032" spans="1:11" x14ac:dyDescent="0.2">
      <c r="A2032" t="s">
        <v>342</v>
      </c>
      <c r="B2032" t="s">
        <v>418</v>
      </c>
      <c r="C2032" t="s">
        <v>262</v>
      </c>
      <c r="D2032" t="s">
        <v>384</v>
      </c>
      <c r="E2032">
        <v>518</v>
      </c>
      <c r="F2032">
        <v>142</v>
      </c>
      <c r="G2032">
        <v>111.55</v>
      </c>
      <c r="H2032">
        <v>52</v>
      </c>
      <c r="I2032">
        <v>1250</v>
      </c>
      <c r="J2032">
        <v>94.23</v>
      </c>
      <c r="K2032">
        <v>133.69</v>
      </c>
    </row>
    <row r="2033" spans="1:11" x14ac:dyDescent="0.2">
      <c r="A2033" t="s">
        <v>342</v>
      </c>
      <c r="B2033" t="s">
        <v>418</v>
      </c>
      <c r="C2033" t="s">
        <v>240</v>
      </c>
      <c r="D2033" t="s">
        <v>384</v>
      </c>
      <c r="E2033">
        <v>1050</v>
      </c>
      <c r="F2033">
        <v>257</v>
      </c>
      <c r="G2033">
        <v>93.11</v>
      </c>
      <c r="H2033">
        <v>101</v>
      </c>
      <c r="I2033">
        <v>2646</v>
      </c>
      <c r="J2033">
        <v>95.01</v>
      </c>
      <c r="K2033">
        <v>120.8</v>
      </c>
    </row>
    <row r="2034" spans="1:11" x14ac:dyDescent="0.2">
      <c r="A2034" t="s">
        <v>342</v>
      </c>
      <c r="B2034" t="s">
        <v>418</v>
      </c>
      <c r="C2034" t="s">
        <v>233</v>
      </c>
      <c r="D2034" t="s">
        <v>384</v>
      </c>
      <c r="E2034">
        <v>28107</v>
      </c>
      <c r="F2034">
        <v>6031</v>
      </c>
      <c r="G2034">
        <v>88.99</v>
      </c>
      <c r="H2034">
        <v>2416</v>
      </c>
      <c r="I2034">
        <v>71953</v>
      </c>
      <c r="J2034">
        <v>102.83</v>
      </c>
      <c r="K2034">
        <v>111.74</v>
      </c>
    </row>
    <row r="2035" spans="1:11" x14ac:dyDescent="0.2">
      <c r="A2035" t="s">
        <v>342</v>
      </c>
      <c r="B2035" t="s">
        <v>418</v>
      </c>
      <c r="C2035" t="s">
        <v>278</v>
      </c>
      <c r="D2035" t="s">
        <v>384</v>
      </c>
      <c r="E2035">
        <v>17846</v>
      </c>
      <c r="F2035">
        <v>4084</v>
      </c>
      <c r="G2035">
        <v>90.75</v>
      </c>
      <c r="H2035">
        <v>1562</v>
      </c>
      <c r="I2035">
        <v>45357</v>
      </c>
      <c r="J2035">
        <v>105.89</v>
      </c>
      <c r="K2035">
        <v>112.7</v>
      </c>
    </row>
    <row r="2036" spans="1:11" x14ac:dyDescent="0.2">
      <c r="A2036" t="s">
        <v>342</v>
      </c>
      <c r="B2036" t="s">
        <v>418</v>
      </c>
      <c r="C2036" t="s">
        <v>277</v>
      </c>
      <c r="D2036" t="s">
        <v>384</v>
      </c>
      <c r="E2036">
        <v>2219</v>
      </c>
      <c r="F2036">
        <v>567</v>
      </c>
      <c r="G2036">
        <v>96.11</v>
      </c>
      <c r="H2036">
        <v>205</v>
      </c>
      <c r="I2036">
        <v>5872</v>
      </c>
      <c r="J2036">
        <v>91.57</v>
      </c>
      <c r="K2036">
        <v>107.55</v>
      </c>
    </row>
    <row r="2037" spans="1:11" x14ac:dyDescent="0.2">
      <c r="A2037" t="s">
        <v>342</v>
      </c>
      <c r="B2037" t="s">
        <v>418</v>
      </c>
      <c r="C2037" t="s">
        <v>279</v>
      </c>
      <c r="D2037" t="s">
        <v>384</v>
      </c>
      <c r="E2037">
        <v>2860</v>
      </c>
      <c r="F2037">
        <v>612</v>
      </c>
      <c r="G2037">
        <v>88.98</v>
      </c>
      <c r="H2037">
        <v>264</v>
      </c>
      <c r="I2037">
        <v>7701</v>
      </c>
      <c r="J2037">
        <v>99.39</v>
      </c>
      <c r="K2037">
        <v>113.42</v>
      </c>
    </row>
    <row r="2038" spans="1:11" x14ac:dyDescent="0.2">
      <c r="A2038" t="s">
        <v>342</v>
      </c>
      <c r="B2038" t="s">
        <v>418</v>
      </c>
      <c r="C2038" t="s">
        <v>250</v>
      </c>
      <c r="D2038" t="s">
        <v>384</v>
      </c>
      <c r="E2038">
        <v>2105</v>
      </c>
      <c r="F2038">
        <v>457</v>
      </c>
      <c r="G2038">
        <v>89.45</v>
      </c>
      <c r="H2038">
        <v>177</v>
      </c>
      <c r="I2038">
        <v>5482</v>
      </c>
      <c r="J2038">
        <v>119.57</v>
      </c>
      <c r="K2038">
        <v>115.91</v>
      </c>
    </row>
    <row r="2039" spans="1:11" x14ac:dyDescent="0.2">
      <c r="A2039" t="s">
        <v>342</v>
      </c>
      <c r="B2039" t="s">
        <v>418</v>
      </c>
      <c r="C2039" t="s">
        <v>265</v>
      </c>
      <c r="D2039" t="s">
        <v>384</v>
      </c>
      <c r="E2039">
        <v>8166</v>
      </c>
      <c r="F2039">
        <v>1689</v>
      </c>
      <c r="G2039">
        <v>91.02</v>
      </c>
      <c r="H2039">
        <v>706</v>
      </c>
      <c r="I2039">
        <v>20185</v>
      </c>
      <c r="J2039">
        <v>107.54</v>
      </c>
      <c r="K2039">
        <v>114.28</v>
      </c>
    </row>
    <row r="2040" spans="1:11" x14ac:dyDescent="0.2">
      <c r="A2040" t="s">
        <v>342</v>
      </c>
      <c r="B2040" t="s">
        <v>418</v>
      </c>
      <c r="C2040" t="s">
        <v>246</v>
      </c>
      <c r="D2040" t="s">
        <v>384</v>
      </c>
      <c r="E2040">
        <v>5708</v>
      </c>
      <c r="F2040">
        <v>1130</v>
      </c>
      <c r="G2040">
        <v>89.31</v>
      </c>
      <c r="H2040">
        <v>516</v>
      </c>
      <c r="I2040">
        <v>14967</v>
      </c>
      <c r="J2040">
        <v>114.28</v>
      </c>
      <c r="K2040">
        <v>109.88</v>
      </c>
    </row>
    <row r="2041" spans="1:11" x14ac:dyDescent="0.2">
      <c r="A2041" t="s">
        <v>342</v>
      </c>
      <c r="B2041" t="s">
        <v>418</v>
      </c>
      <c r="C2041" t="s">
        <v>280</v>
      </c>
      <c r="D2041" t="s">
        <v>384</v>
      </c>
      <c r="E2041">
        <v>2632</v>
      </c>
      <c r="F2041">
        <v>533</v>
      </c>
      <c r="G2041">
        <v>87.39</v>
      </c>
      <c r="H2041">
        <v>282</v>
      </c>
      <c r="I2041">
        <v>7533</v>
      </c>
      <c r="J2041">
        <v>95.61</v>
      </c>
      <c r="K2041">
        <v>105.8</v>
      </c>
    </row>
    <row r="2042" spans="1:11" x14ac:dyDescent="0.2">
      <c r="A2042" t="s">
        <v>342</v>
      </c>
      <c r="B2042" t="s">
        <v>418</v>
      </c>
      <c r="C2042" t="s">
        <v>252</v>
      </c>
      <c r="D2042" t="s">
        <v>384</v>
      </c>
      <c r="E2042">
        <v>4401</v>
      </c>
      <c r="F2042">
        <v>953</v>
      </c>
      <c r="G2042">
        <v>90.02</v>
      </c>
      <c r="H2042">
        <v>412</v>
      </c>
      <c r="I2042">
        <v>11749</v>
      </c>
      <c r="J2042">
        <v>98.89</v>
      </c>
      <c r="K2042">
        <v>105.84</v>
      </c>
    </row>
    <row r="2043" spans="1:11" x14ac:dyDescent="0.2">
      <c r="A2043" t="s">
        <v>342</v>
      </c>
      <c r="B2043" t="s">
        <v>418</v>
      </c>
      <c r="C2043" t="s">
        <v>236</v>
      </c>
      <c r="D2043" t="s">
        <v>384</v>
      </c>
      <c r="E2043">
        <v>6148</v>
      </c>
      <c r="F2043">
        <v>1363</v>
      </c>
      <c r="G2043">
        <v>92.07</v>
      </c>
      <c r="H2043">
        <v>592</v>
      </c>
      <c r="I2043">
        <v>17309</v>
      </c>
      <c r="J2043">
        <v>104.83</v>
      </c>
      <c r="K2043">
        <v>112.74</v>
      </c>
    </row>
    <row r="2044" spans="1:11" x14ac:dyDescent="0.2">
      <c r="A2044" t="s">
        <v>342</v>
      </c>
      <c r="B2044" t="s">
        <v>418</v>
      </c>
      <c r="C2044" t="s">
        <v>241</v>
      </c>
      <c r="D2044" t="s">
        <v>384</v>
      </c>
      <c r="E2044">
        <v>4360</v>
      </c>
      <c r="F2044">
        <v>832</v>
      </c>
      <c r="G2044">
        <v>85.96</v>
      </c>
      <c r="H2044">
        <v>368</v>
      </c>
      <c r="I2044">
        <v>11277</v>
      </c>
      <c r="J2044">
        <v>107.03</v>
      </c>
      <c r="K2044">
        <v>111.29</v>
      </c>
    </row>
    <row r="2045" spans="1:11" x14ac:dyDescent="0.2">
      <c r="A2045" t="s">
        <v>342</v>
      </c>
      <c r="B2045" t="s">
        <v>418</v>
      </c>
      <c r="C2045" t="s">
        <v>258</v>
      </c>
      <c r="D2045" t="s">
        <v>384</v>
      </c>
      <c r="E2045">
        <v>6759</v>
      </c>
      <c r="F2045">
        <v>1669</v>
      </c>
      <c r="G2045">
        <v>95.84</v>
      </c>
      <c r="H2045">
        <v>541</v>
      </c>
      <c r="I2045">
        <v>17404</v>
      </c>
      <c r="J2045">
        <v>103.74</v>
      </c>
      <c r="K2045">
        <v>117.68</v>
      </c>
    </row>
    <row r="2046" spans="1:11" x14ac:dyDescent="0.2">
      <c r="A2046" t="s">
        <v>342</v>
      </c>
      <c r="B2046" t="s">
        <v>418</v>
      </c>
      <c r="C2046" t="s">
        <v>268</v>
      </c>
      <c r="D2046" t="s">
        <v>384</v>
      </c>
      <c r="E2046">
        <v>1508</v>
      </c>
      <c r="F2046">
        <v>273</v>
      </c>
      <c r="G2046">
        <v>86.3</v>
      </c>
      <c r="H2046">
        <v>103</v>
      </c>
      <c r="I2046">
        <v>4027</v>
      </c>
      <c r="J2046">
        <v>92.16</v>
      </c>
      <c r="K2046">
        <v>109.3</v>
      </c>
    </row>
    <row r="2047" spans="1:11" x14ac:dyDescent="0.2">
      <c r="A2047" t="s">
        <v>342</v>
      </c>
      <c r="B2047" t="s">
        <v>418</v>
      </c>
      <c r="C2047" t="s">
        <v>242</v>
      </c>
      <c r="D2047" t="s">
        <v>384</v>
      </c>
      <c r="E2047">
        <v>7665</v>
      </c>
      <c r="F2047">
        <v>1414</v>
      </c>
      <c r="G2047">
        <v>86.51</v>
      </c>
      <c r="H2047">
        <v>650</v>
      </c>
      <c r="I2047">
        <v>19256</v>
      </c>
      <c r="J2047">
        <v>111.26</v>
      </c>
      <c r="K2047">
        <v>110.23</v>
      </c>
    </row>
    <row r="2048" spans="1:11" x14ac:dyDescent="0.2">
      <c r="A2048" t="s">
        <v>342</v>
      </c>
      <c r="B2048" t="s">
        <v>418</v>
      </c>
      <c r="C2048" t="s">
        <v>249</v>
      </c>
      <c r="D2048" t="s">
        <v>384</v>
      </c>
      <c r="E2048">
        <v>4651</v>
      </c>
      <c r="F2048">
        <v>856</v>
      </c>
      <c r="G2048">
        <v>84.03</v>
      </c>
      <c r="H2048">
        <v>435</v>
      </c>
      <c r="I2048">
        <v>13358</v>
      </c>
      <c r="J2048">
        <v>99.2</v>
      </c>
      <c r="K2048">
        <v>106.88</v>
      </c>
    </row>
    <row r="2049" spans="1:11" x14ac:dyDescent="0.2">
      <c r="A2049" t="s">
        <v>342</v>
      </c>
      <c r="B2049" t="s">
        <v>418</v>
      </c>
      <c r="C2049" t="s">
        <v>255</v>
      </c>
      <c r="D2049" t="s">
        <v>384</v>
      </c>
      <c r="E2049">
        <v>6352</v>
      </c>
      <c r="F2049">
        <v>1267</v>
      </c>
      <c r="G2049">
        <v>89.9</v>
      </c>
      <c r="H2049">
        <v>671</v>
      </c>
      <c r="I2049">
        <v>16403</v>
      </c>
      <c r="J2049">
        <v>103.13</v>
      </c>
      <c r="K2049">
        <v>108.14</v>
      </c>
    </row>
    <row r="2050" spans="1:11" x14ac:dyDescent="0.2">
      <c r="A2050" t="s">
        <v>342</v>
      </c>
      <c r="B2050" t="s">
        <v>418</v>
      </c>
      <c r="C2050" t="s">
        <v>271</v>
      </c>
      <c r="D2050" t="s">
        <v>384</v>
      </c>
      <c r="E2050">
        <v>4366</v>
      </c>
      <c r="F2050">
        <v>1226</v>
      </c>
      <c r="G2050">
        <v>107.78</v>
      </c>
      <c r="H2050">
        <v>394</v>
      </c>
      <c r="I2050">
        <v>10935</v>
      </c>
      <c r="J2050">
        <v>115.85</v>
      </c>
      <c r="K2050">
        <v>124.55</v>
      </c>
    </row>
    <row r="2051" spans="1:11" x14ac:dyDescent="0.2">
      <c r="A2051" t="s">
        <v>342</v>
      </c>
      <c r="B2051" t="s">
        <v>418</v>
      </c>
      <c r="C2051" t="s">
        <v>274</v>
      </c>
      <c r="D2051" t="s">
        <v>384</v>
      </c>
      <c r="E2051">
        <v>1182</v>
      </c>
      <c r="F2051">
        <v>185</v>
      </c>
      <c r="G2051">
        <v>75.069999999999993</v>
      </c>
      <c r="H2051">
        <v>105</v>
      </c>
      <c r="I2051">
        <v>3333</v>
      </c>
      <c r="J2051">
        <v>88.3</v>
      </c>
      <c r="K2051">
        <v>98.66</v>
      </c>
    </row>
    <row r="2052" spans="1:11" x14ac:dyDescent="0.2">
      <c r="A2052" t="s">
        <v>342</v>
      </c>
      <c r="B2052" t="s">
        <v>418</v>
      </c>
      <c r="C2052" t="s">
        <v>264</v>
      </c>
      <c r="D2052" t="s">
        <v>384</v>
      </c>
      <c r="E2052">
        <v>16959</v>
      </c>
      <c r="F2052">
        <v>3979</v>
      </c>
      <c r="G2052">
        <v>93.34</v>
      </c>
      <c r="H2052">
        <v>1615</v>
      </c>
      <c r="I2052">
        <v>46461</v>
      </c>
      <c r="J2052">
        <v>101.07</v>
      </c>
      <c r="K2052">
        <v>112.65</v>
      </c>
    </row>
    <row r="2053" spans="1:11" x14ac:dyDescent="0.2">
      <c r="A2053" t="s">
        <v>342</v>
      </c>
      <c r="B2053" t="s">
        <v>418</v>
      </c>
      <c r="C2053" t="s">
        <v>239</v>
      </c>
      <c r="D2053" t="s">
        <v>384</v>
      </c>
      <c r="E2053">
        <v>837</v>
      </c>
      <c r="F2053">
        <v>155</v>
      </c>
      <c r="G2053">
        <v>81.97</v>
      </c>
      <c r="H2053">
        <v>61</v>
      </c>
      <c r="I2053">
        <v>2121</v>
      </c>
      <c r="J2053">
        <v>94.41</v>
      </c>
      <c r="K2053">
        <v>112.2</v>
      </c>
    </row>
    <row r="2054" spans="1:11" x14ac:dyDescent="0.2">
      <c r="A2054" t="s">
        <v>342</v>
      </c>
      <c r="B2054" t="s">
        <v>418</v>
      </c>
      <c r="C2054" t="s">
        <v>238</v>
      </c>
      <c r="D2054" t="s">
        <v>384</v>
      </c>
      <c r="E2054">
        <v>1871</v>
      </c>
      <c r="F2054">
        <v>315</v>
      </c>
      <c r="G2054">
        <v>81.099999999999994</v>
      </c>
      <c r="H2054">
        <v>194</v>
      </c>
      <c r="I2054">
        <v>5719</v>
      </c>
      <c r="J2054">
        <v>94.04</v>
      </c>
      <c r="K2054">
        <v>102.97</v>
      </c>
    </row>
    <row r="2055" spans="1:11" x14ac:dyDescent="0.2">
      <c r="A2055" t="s">
        <v>342</v>
      </c>
      <c r="B2055" t="s">
        <v>418</v>
      </c>
      <c r="C2055" t="s">
        <v>275</v>
      </c>
      <c r="D2055" t="s">
        <v>384</v>
      </c>
      <c r="E2055">
        <v>1457</v>
      </c>
      <c r="F2055">
        <v>311</v>
      </c>
      <c r="G2055">
        <v>89.93</v>
      </c>
      <c r="H2055">
        <v>111</v>
      </c>
      <c r="I2055">
        <v>3552</v>
      </c>
      <c r="J2055">
        <v>93.7</v>
      </c>
      <c r="K2055">
        <v>110.79</v>
      </c>
    </row>
    <row r="2056" spans="1:11" x14ac:dyDescent="0.2">
      <c r="A2056" t="s">
        <v>342</v>
      </c>
      <c r="B2056" t="s">
        <v>418</v>
      </c>
      <c r="C2056" t="s">
        <v>273</v>
      </c>
      <c r="D2056" t="s">
        <v>384</v>
      </c>
      <c r="E2056">
        <v>4705</v>
      </c>
      <c r="F2056">
        <v>1070</v>
      </c>
      <c r="G2056">
        <v>91.53</v>
      </c>
      <c r="H2056">
        <v>414</v>
      </c>
      <c r="I2056">
        <v>11344</v>
      </c>
      <c r="J2056">
        <v>109.09</v>
      </c>
      <c r="K2056">
        <v>121.08</v>
      </c>
    </row>
    <row r="2057" spans="1:11" x14ac:dyDescent="0.2">
      <c r="A2057" t="s">
        <v>342</v>
      </c>
      <c r="B2057" t="s">
        <v>418</v>
      </c>
      <c r="C2057" t="s">
        <v>234</v>
      </c>
      <c r="D2057" t="s">
        <v>384</v>
      </c>
      <c r="E2057">
        <v>2404</v>
      </c>
      <c r="F2057">
        <v>562</v>
      </c>
      <c r="G2057">
        <v>99.55</v>
      </c>
      <c r="H2057">
        <v>189</v>
      </c>
      <c r="I2057">
        <v>6053</v>
      </c>
      <c r="J2057">
        <v>118.24</v>
      </c>
      <c r="K2057">
        <v>120.94</v>
      </c>
    </row>
    <row r="2058" spans="1:11" x14ac:dyDescent="0.2">
      <c r="A2058" t="s">
        <v>342</v>
      </c>
      <c r="B2058" t="s">
        <v>418</v>
      </c>
      <c r="C2058" t="s">
        <v>244</v>
      </c>
      <c r="D2058" t="s">
        <v>384</v>
      </c>
      <c r="E2058">
        <v>4746</v>
      </c>
      <c r="F2058">
        <v>1271</v>
      </c>
      <c r="G2058">
        <v>102.96</v>
      </c>
      <c r="H2058">
        <v>431</v>
      </c>
      <c r="I2058">
        <v>11737</v>
      </c>
      <c r="J2058">
        <v>118.39</v>
      </c>
      <c r="K2058">
        <v>129.82</v>
      </c>
    </row>
    <row r="2059" spans="1:11" x14ac:dyDescent="0.2">
      <c r="A2059" t="s">
        <v>342</v>
      </c>
      <c r="B2059" t="s">
        <v>418</v>
      </c>
      <c r="C2059" t="s">
        <v>251</v>
      </c>
      <c r="D2059" t="s">
        <v>384</v>
      </c>
      <c r="E2059">
        <v>9804</v>
      </c>
      <c r="F2059">
        <v>2072</v>
      </c>
      <c r="G2059">
        <v>89.59</v>
      </c>
      <c r="H2059">
        <v>865</v>
      </c>
      <c r="I2059">
        <v>24066</v>
      </c>
      <c r="J2059">
        <v>108.87</v>
      </c>
      <c r="K2059">
        <v>115.59</v>
      </c>
    </row>
    <row r="2060" spans="1:11" x14ac:dyDescent="0.2">
      <c r="A2060" t="s">
        <v>342</v>
      </c>
      <c r="B2060" t="s">
        <v>418</v>
      </c>
      <c r="C2060" t="s">
        <v>272</v>
      </c>
      <c r="D2060" t="s">
        <v>384</v>
      </c>
      <c r="E2060">
        <v>10627</v>
      </c>
      <c r="F2060">
        <v>1995</v>
      </c>
      <c r="G2060">
        <v>86.32</v>
      </c>
      <c r="H2060">
        <v>919</v>
      </c>
      <c r="I2060">
        <v>27494</v>
      </c>
      <c r="J2060">
        <v>114.5</v>
      </c>
      <c r="K2060">
        <v>109.9</v>
      </c>
    </row>
    <row r="2061" spans="1:11" x14ac:dyDescent="0.2">
      <c r="A2061" t="s">
        <v>342</v>
      </c>
      <c r="B2061" t="s">
        <v>418</v>
      </c>
      <c r="C2061" t="s">
        <v>254</v>
      </c>
      <c r="D2061" t="s">
        <v>384</v>
      </c>
      <c r="E2061">
        <v>6506</v>
      </c>
      <c r="F2061">
        <v>1358</v>
      </c>
      <c r="G2061">
        <v>87.8</v>
      </c>
      <c r="H2061">
        <v>666</v>
      </c>
      <c r="I2061">
        <v>19864</v>
      </c>
      <c r="J2061">
        <v>106.15</v>
      </c>
      <c r="K2061">
        <v>107.52</v>
      </c>
    </row>
    <row r="2062" spans="1:11" x14ac:dyDescent="0.2">
      <c r="A2062" t="s">
        <v>342</v>
      </c>
      <c r="B2062" t="s">
        <v>418</v>
      </c>
      <c r="C2062" t="s">
        <v>267</v>
      </c>
      <c r="D2062" t="s">
        <v>384</v>
      </c>
      <c r="E2062">
        <v>4420</v>
      </c>
      <c r="F2062">
        <v>891</v>
      </c>
      <c r="G2062">
        <v>85.37</v>
      </c>
      <c r="H2062">
        <v>392</v>
      </c>
      <c r="I2062">
        <v>12111</v>
      </c>
      <c r="J2062">
        <v>99.47</v>
      </c>
      <c r="K2062">
        <v>107.71</v>
      </c>
    </row>
    <row r="2063" spans="1:11" x14ac:dyDescent="0.2">
      <c r="A2063" t="s">
        <v>342</v>
      </c>
      <c r="B2063" t="s">
        <v>418</v>
      </c>
      <c r="C2063" t="s">
        <v>356</v>
      </c>
      <c r="D2063" t="s">
        <v>384</v>
      </c>
      <c r="E2063">
        <v>3574</v>
      </c>
      <c r="F2063">
        <v>1195</v>
      </c>
      <c r="G2063">
        <v>115.79</v>
      </c>
      <c r="H2063">
        <v>210</v>
      </c>
      <c r="I2063">
        <v>8181</v>
      </c>
      <c r="J2063">
        <v>104.67</v>
      </c>
      <c r="K2063">
        <v>133.16</v>
      </c>
    </row>
    <row r="2064" spans="1:11" x14ac:dyDescent="0.2">
      <c r="A2064" t="s">
        <v>342</v>
      </c>
      <c r="B2064" t="s">
        <v>418</v>
      </c>
      <c r="C2064" t="s">
        <v>263</v>
      </c>
      <c r="D2064" t="s">
        <v>384</v>
      </c>
      <c r="E2064">
        <v>10223</v>
      </c>
      <c r="F2064">
        <v>2152</v>
      </c>
      <c r="G2064">
        <v>91.73</v>
      </c>
      <c r="H2064">
        <v>898</v>
      </c>
      <c r="I2064">
        <v>25185</v>
      </c>
      <c r="J2064">
        <v>111.07</v>
      </c>
      <c r="K2064">
        <v>117.27</v>
      </c>
    </row>
    <row r="2065" spans="1:11" x14ac:dyDescent="0.2">
      <c r="A2065" t="s">
        <v>342</v>
      </c>
      <c r="B2065" t="s">
        <v>418</v>
      </c>
      <c r="C2065" t="s">
        <v>247</v>
      </c>
      <c r="D2065" t="s">
        <v>384</v>
      </c>
      <c r="E2065">
        <v>3573</v>
      </c>
      <c r="F2065">
        <v>862</v>
      </c>
      <c r="G2065">
        <v>99.52</v>
      </c>
      <c r="H2065">
        <v>230</v>
      </c>
      <c r="I2065">
        <v>7858</v>
      </c>
      <c r="J2065">
        <v>155.16999999999999</v>
      </c>
      <c r="K2065">
        <v>140.97999999999999</v>
      </c>
    </row>
    <row r="2066" spans="1:11" x14ac:dyDescent="0.2">
      <c r="A2066" t="s">
        <v>342</v>
      </c>
      <c r="B2066" t="s">
        <v>418</v>
      </c>
      <c r="C2066" t="s">
        <v>276</v>
      </c>
      <c r="D2066" t="s">
        <v>384</v>
      </c>
      <c r="E2066">
        <v>930</v>
      </c>
      <c r="F2066">
        <v>172</v>
      </c>
      <c r="G2066">
        <v>81.64</v>
      </c>
      <c r="H2066">
        <v>97</v>
      </c>
      <c r="I2066">
        <v>2457</v>
      </c>
      <c r="J2066">
        <v>90.72</v>
      </c>
      <c r="K2066">
        <v>105.95</v>
      </c>
    </row>
    <row r="2067" spans="1:11" x14ac:dyDescent="0.2">
      <c r="A2067" t="s">
        <v>342</v>
      </c>
      <c r="B2067" t="s">
        <v>418</v>
      </c>
      <c r="C2067" t="s">
        <v>256</v>
      </c>
      <c r="D2067" t="s">
        <v>384</v>
      </c>
      <c r="E2067">
        <v>9220</v>
      </c>
      <c r="F2067">
        <v>2033</v>
      </c>
      <c r="G2067">
        <v>90.95</v>
      </c>
      <c r="H2067">
        <v>846</v>
      </c>
      <c r="I2067">
        <v>24398</v>
      </c>
      <c r="J2067">
        <v>106.75</v>
      </c>
      <c r="K2067">
        <v>111.63</v>
      </c>
    </row>
    <row r="2068" spans="1:11" x14ac:dyDescent="0.2">
      <c r="A2068" t="s">
        <v>342</v>
      </c>
      <c r="B2068" t="s">
        <v>418</v>
      </c>
      <c r="C2068" t="s">
        <v>257</v>
      </c>
      <c r="D2068" t="s">
        <v>384</v>
      </c>
      <c r="E2068">
        <v>1115</v>
      </c>
      <c r="F2068">
        <v>204</v>
      </c>
      <c r="G2068">
        <v>83.08</v>
      </c>
      <c r="H2068">
        <v>85</v>
      </c>
      <c r="I2068">
        <v>3143</v>
      </c>
      <c r="J2068">
        <v>116.32</v>
      </c>
      <c r="K2068">
        <v>105.6</v>
      </c>
    </row>
    <row r="2069" spans="1:11" x14ac:dyDescent="0.2">
      <c r="A2069" t="s">
        <v>342</v>
      </c>
      <c r="B2069" t="s">
        <v>418</v>
      </c>
      <c r="C2069" t="s">
        <v>259</v>
      </c>
      <c r="D2069" t="s">
        <v>384</v>
      </c>
      <c r="E2069">
        <v>9397</v>
      </c>
      <c r="F2069">
        <v>1941</v>
      </c>
      <c r="G2069">
        <v>86.68</v>
      </c>
      <c r="H2069">
        <v>863</v>
      </c>
      <c r="I2069">
        <v>25377</v>
      </c>
      <c r="J2069">
        <v>100.43</v>
      </c>
      <c r="K2069">
        <v>105.08</v>
      </c>
    </row>
    <row r="2070" spans="1:11" x14ac:dyDescent="0.2">
      <c r="A2070" t="s">
        <v>342</v>
      </c>
      <c r="B2070" t="s">
        <v>418</v>
      </c>
      <c r="C2070" t="s">
        <v>243</v>
      </c>
      <c r="D2070" t="s">
        <v>384</v>
      </c>
      <c r="E2070">
        <v>36306</v>
      </c>
      <c r="F2070">
        <v>7671</v>
      </c>
      <c r="G2070">
        <v>87.01</v>
      </c>
      <c r="H2070">
        <v>3438</v>
      </c>
      <c r="I2070">
        <v>101826</v>
      </c>
      <c r="J2070">
        <v>98.02</v>
      </c>
      <c r="K2070">
        <v>107.81</v>
      </c>
    </row>
    <row r="2071" spans="1:11" x14ac:dyDescent="0.2">
      <c r="A2071" t="s">
        <v>342</v>
      </c>
      <c r="B2071" t="s">
        <v>418</v>
      </c>
      <c r="C2071" t="s">
        <v>260</v>
      </c>
      <c r="D2071" t="s">
        <v>384</v>
      </c>
      <c r="E2071">
        <v>2142</v>
      </c>
      <c r="F2071">
        <v>391</v>
      </c>
      <c r="G2071">
        <v>83.37</v>
      </c>
      <c r="H2071">
        <v>197</v>
      </c>
      <c r="I2071">
        <v>5729</v>
      </c>
      <c r="J2071">
        <v>103.18</v>
      </c>
      <c r="K2071">
        <v>104.37</v>
      </c>
    </row>
    <row r="2072" spans="1:11" x14ac:dyDescent="0.2">
      <c r="A2072" t="s">
        <v>342</v>
      </c>
      <c r="B2072" t="s">
        <v>418</v>
      </c>
      <c r="C2072" t="s">
        <v>237</v>
      </c>
      <c r="D2072" t="s">
        <v>384</v>
      </c>
      <c r="E2072">
        <v>13011</v>
      </c>
      <c r="F2072">
        <v>3040</v>
      </c>
      <c r="G2072">
        <v>91.55</v>
      </c>
      <c r="H2072">
        <v>1217</v>
      </c>
      <c r="I2072">
        <v>35170</v>
      </c>
      <c r="J2072">
        <v>97.46</v>
      </c>
      <c r="K2072">
        <v>111.28</v>
      </c>
    </row>
    <row r="2073" spans="1:11" x14ac:dyDescent="0.2">
      <c r="A2073" t="s">
        <v>342</v>
      </c>
      <c r="B2073" t="s">
        <v>418</v>
      </c>
      <c r="C2073" t="s">
        <v>281</v>
      </c>
      <c r="D2073" t="s">
        <v>384</v>
      </c>
      <c r="E2073">
        <v>474</v>
      </c>
      <c r="F2073">
        <v>121</v>
      </c>
      <c r="G2073">
        <v>99.64</v>
      </c>
      <c r="H2073">
        <v>45</v>
      </c>
      <c r="I2073">
        <v>1193</v>
      </c>
      <c r="J2073">
        <v>92.16</v>
      </c>
      <c r="K2073">
        <v>126.95</v>
      </c>
    </row>
    <row r="2074" spans="1:11" x14ac:dyDescent="0.2">
      <c r="A2074" t="s">
        <v>342</v>
      </c>
      <c r="B2074" t="s">
        <v>418</v>
      </c>
      <c r="C2074" t="s">
        <v>245</v>
      </c>
      <c r="D2074" t="s">
        <v>384</v>
      </c>
      <c r="E2074">
        <v>7681</v>
      </c>
      <c r="F2074">
        <v>1510</v>
      </c>
      <c r="G2074">
        <v>84.98</v>
      </c>
      <c r="H2074">
        <v>749</v>
      </c>
      <c r="I2074">
        <v>20420</v>
      </c>
      <c r="J2074">
        <v>96.81</v>
      </c>
      <c r="K2074">
        <v>103.79</v>
      </c>
    </row>
    <row r="2075" spans="1:11" x14ac:dyDescent="0.2">
      <c r="A2075" t="s">
        <v>342</v>
      </c>
      <c r="B2075" t="s">
        <v>418</v>
      </c>
      <c r="C2075" t="s">
        <v>232</v>
      </c>
      <c r="D2075" t="s">
        <v>384</v>
      </c>
      <c r="E2075">
        <v>4606</v>
      </c>
      <c r="F2075">
        <v>818</v>
      </c>
      <c r="G2075">
        <v>84.2</v>
      </c>
      <c r="H2075">
        <v>405</v>
      </c>
      <c r="I2075">
        <v>11658</v>
      </c>
      <c r="J2075">
        <v>116.79</v>
      </c>
      <c r="K2075">
        <v>108.26</v>
      </c>
    </row>
    <row r="2076" spans="1:11" x14ac:dyDescent="0.2">
      <c r="A2076" t="s">
        <v>342</v>
      </c>
      <c r="B2076" t="s">
        <v>418</v>
      </c>
      <c r="C2076" t="s">
        <v>253</v>
      </c>
      <c r="D2076" t="s">
        <v>384</v>
      </c>
      <c r="E2076">
        <v>2640</v>
      </c>
      <c r="F2076">
        <v>519</v>
      </c>
      <c r="G2076">
        <v>85.62</v>
      </c>
      <c r="H2076">
        <v>234</v>
      </c>
      <c r="I2076">
        <v>6749</v>
      </c>
      <c r="J2076">
        <v>99.38</v>
      </c>
      <c r="K2076">
        <v>112.88</v>
      </c>
    </row>
    <row r="2077" spans="1:11" x14ac:dyDescent="0.2">
      <c r="A2077" t="s">
        <v>342</v>
      </c>
      <c r="B2077" t="s">
        <v>418</v>
      </c>
      <c r="C2077" t="s">
        <v>235</v>
      </c>
      <c r="D2077" t="s">
        <v>384</v>
      </c>
      <c r="E2077">
        <v>731</v>
      </c>
      <c r="F2077">
        <v>151</v>
      </c>
      <c r="G2077">
        <v>90.29</v>
      </c>
      <c r="H2077">
        <v>64</v>
      </c>
      <c r="I2077">
        <v>2245</v>
      </c>
      <c r="J2077">
        <v>96.86</v>
      </c>
      <c r="K2077">
        <v>117.4</v>
      </c>
    </row>
    <row r="2078" spans="1:11" x14ac:dyDescent="0.2">
      <c r="A2078" t="s">
        <v>342</v>
      </c>
      <c r="B2078" t="s">
        <v>418</v>
      </c>
      <c r="C2078" t="s">
        <v>359</v>
      </c>
      <c r="D2078" t="s">
        <v>384</v>
      </c>
      <c r="E2078">
        <v>3574</v>
      </c>
      <c r="F2078">
        <v>1195</v>
      </c>
      <c r="G2078">
        <v>115.79</v>
      </c>
      <c r="H2078">
        <v>210</v>
      </c>
      <c r="I2078">
        <v>8181</v>
      </c>
      <c r="J2078">
        <v>104.67</v>
      </c>
      <c r="K2078">
        <v>133.16</v>
      </c>
    </row>
    <row r="2079" spans="1:11" x14ac:dyDescent="0.2">
      <c r="A2079" t="s">
        <v>342</v>
      </c>
      <c r="B2079" t="s">
        <v>418</v>
      </c>
      <c r="C2079" t="s">
        <v>387</v>
      </c>
      <c r="D2079" t="s">
        <v>384</v>
      </c>
      <c r="E2079">
        <v>65150</v>
      </c>
      <c r="F2079">
        <v>13351</v>
      </c>
      <c r="G2079">
        <v>86.46</v>
      </c>
      <c r="H2079">
        <v>6204</v>
      </c>
      <c r="I2079">
        <v>185502</v>
      </c>
      <c r="J2079">
        <v>98.74</v>
      </c>
      <c r="K2079">
        <v>107.48</v>
      </c>
    </row>
    <row r="2080" spans="1:11" x14ac:dyDescent="0.2">
      <c r="A2080" t="s">
        <v>342</v>
      </c>
      <c r="B2080" t="s">
        <v>418</v>
      </c>
      <c r="C2080" t="s">
        <v>386</v>
      </c>
      <c r="D2080" t="s">
        <v>384</v>
      </c>
      <c r="E2080">
        <v>127570</v>
      </c>
      <c r="F2080">
        <v>28569</v>
      </c>
      <c r="G2080">
        <v>91.08</v>
      </c>
      <c r="H2080">
        <v>11508</v>
      </c>
      <c r="I2080">
        <v>335814</v>
      </c>
      <c r="J2080">
        <v>104.11</v>
      </c>
      <c r="K2080">
        <v>112.35</v>
      </c>
    </row>
    <row r="2081" spans="1:11" x14ac:dyDescent="0.2">
      <c r="A2081" t="s">
        <v>342</v>
      </c>
      <c r="B2081" t="s">
        <v>418</v>
      </c>
      <c r="C2081" t="s">
        <v>388</v>
      </c>
      <c r="D2081" t="s">
        <v>384</v>
      </c>
      <c r="E2081">
        <v>87010</v>
      </c>
      <c r="F2081">
        <v>17764</v>
      </c>
      <c r="G2081">
        <v>89.35</v>
      </c>
      <c r="H2081">
        <v>7647</v>
      </c>
      <c r="I2081">
        <v>220208</v>
      </c>
      <c r="J2081">
        <v>108.53</v>
      </c>
      <c r="K2081">
        <v>113.03</v>
      </c>
    </row>
    <row r="2082" spans="1:11" x14ac:dyDescent="0.2">
      <c r="A2082" t="s">
        <v>342</v>
      </c>
      <c r="B2082" t="s">
        <v>418</v>
      </c>
      <c r="C2082" t="s">
        <v>389</v>
      </c>
      <c r="D2082" t="s">
        <v>384</v>
      </c>
      <c r="E2082">
        <v>68143</v>
      </c>
      <c r="F2082">
        <v>15109</v>
      </c>
      <c r="G2082">
        <v>91.54</v>
      </c>
      <c r="H2082">
        <v>5738</v>
      </c>
      <c r="I2082">
        <v>176590</v>
      </c>
      <c r="J2082">
        <v>105.71</v>
      </c>
      <c r="K2082">
        <v>113.27</v>
      </c>
    </row>
    <row r="2083" spans="1:11" x14ac:dyDescent="0.2">
      <c r="A2083" t="s">
        <v>342</v>
      </c>
      <c r="B2083" t="s">
        <v>346</v>
      </c>
      <c r="C2083" t="s">
        <v>359</v>
      </c>
      <c r="D2083" t="s">
        <v>384</v>
      </c>
      <c r="E2083">
        <v>3396</v>
      </c>
      <c r="F2083">
        <v>1159</v>
      </c>
      <c r="G2083">
        <v>116.95</v>
      </c>
      <c r="H2083">
        <v>200</v>
      </c>
      <c r="I2083">
        <v>7792</v>
      </c>
      <c r="J2083">
        <v>103.33</v>
      </c>
      <c r="K2083">
        <v>133.51</v>
      </c>
    </row>
    <row r="2084" spans="1:11" x14ac:dyDescent="0.2">
      <c r="A2084" t="s">
        <v>342</v>
      </c>
      <c r="B2084" t="s">
        <v>346</v>
      </c>
      <c r="C2084" t="s">
        <v>387</v>
      </c>
      <c r="D2084" t="s">
        <v>384</v>
      </c>
      <c r="E2084">
        <v>59829</v>
      </c>
      <c r="F2084">
        <v>12537</v>
      </c>
      <c r="G2084">
        <v>86.95</v>
      </c>
      <c r="H2084">
        <v>5773</v>
      </c>
      <c r="I2084">
        <v>173895</v>
      </c>
      <c r="J2084">
        <v>96.85</v>
      </c>
      <c r="K2084">
        <v>107.19</v>
      </c>
    </row>
    <row r="2085" spans="1:11" x14ac:dyDescent="0.2">
      <c r="A2085" t="s">
        <v>342</v>
      </c>
      <c r="B2085" t="s">
        <v>346</v>
      </c>
      <c r="C2085" t="s">
        <v>386</v>
      </c>
      <c r="D2085" t="s">
        <v>384</v>
      </c>
      <c r="E2085">
        <v>118421</v>
      </c>
      <c r="F2085">
        <v>27327</v>
      </c>
      <c r="G2085">
        <v>92.09</v>
      </c>
      <c r="H2085">
        <v>10768</v>
      </c>
      <c r="I2085">
        <v>318147</v>
      </c>
      <c r="J2085">
        <v>102.65</v>
      </c>
      <c r="K2085">
        <v>112.99</v>
      </c>
    </row>
    <row r="2086" spans="1:11" x14ac:dyDescent="0.2">
      <c r="A2086" t="s">
        <v>342</v>
      </c>
      <c r="B2086" t="s">
        <v>346</v>
      </c>
      <c r="C2086" t="s">
        <v>388</v>
      </c>
      <c r="D2086" t="s">
        <v>384</v>
      </c>
      <c r="E2086">
        <v>78016</v>
      </c>
      <c r="F2086">
        <v>16598</v>
      </c>
      <c r="G2086">
        <v>90.54</v>
      </c>
      <c r="H2086">
        <v>6923</v>
      </c>
      <c r="I2086">
        <v>203896</v>
      </c>
      <c r="J2086">
        <v>106.7</v>
      </c>
      <c r="K2086">
        <v>114.18</v>
      </c>
    </row>
    <row r="2087" spans="1:11" x14ac:dyDescent="0.2">
      <c r="A2087" t="s">
        <v>342</v>
      </c>
      <c r="B2087" t="s">
        <v>346</v>
      </c>
      <c r="C2087" t="s">
        <v>389</v>
      </c>
      <c r="D2087" t="s">
        <v>384</v>
      </c>
      <c r="E2087">
        <v>62205</v>
      </c>
      <c r="F2087">
        <v>14188</v>
      </c>
      <c r="G2087">
        <v>92.45</v>
      </c>
      <c r="H2087">
        <v>5241</v>
      </c>
      <c r="I2087">
        <v>164153</v>
      </c>
      <c r="J2087">
        <v>103.47</v>
      </c>
      <c r="K2087">
        <v>113.34</v>
      </c>
    </row>
    <row r="2088" spans="1:11" x14ac:dyDescent="0.2">
      <c r="A2088" t="s">
        <v>342</v>
      </c>
      <c r="B2088" t="s">
        <v>347</v>
      </c>
      <c r="C2088" t="s">
        <v>359</v>
      </c>
      <c r="D2088" t="s">
        <v>384</v>
      </c>
      <c r="E2088">
        <v>171</v>
      </c>
      <c r="F2088">
        <v>35</v>
      </c>
      <c r="G2088">
        <v>95.35</v>
      </c>
      <c r="H2088">
        <v>10</v>
      </c>
      <c r="I2088">
        <v>372</v>
      </c>
      <c r="J2088">
        <v>131.5</v>
      </c>
      <c r="K2088">
        <v>129.52000000000001</v>
      </c>
    </row>
    <row r="2089" spans="1:11" x14ac:dyDescent="0.2">
      <c r="A2089" t="s">
        <v>342</v>
      </c>
      <c r="B2089" t="s">
        <v>347</v>
      </c>
      <c r="C2089" t="s">
        <v>387</v>
      </c>
      <c r="D2089" t="s">
        <v>384</v>
      </c>
      <c r="E2089">
        <v>5213</v>
      </c>
      <c r="F2089">
        <v>797</v>
      </c>
      <c r="G2089">
        <v>81.06</v>
      </c>
      <c r="H2089">
        <v>427</v>
      </c>
      <c r="I2089">
        <v>11284</v>
      </c>
      <c r="J2089">
        <v>124.81</v>
      </c>
      <c r="K2089">
        <v>111.6</v>
      </c>
    </row>
    <row r="2090" spans="1:11" x14ac:dyDescent="0.2">
      <c r="A2090" t="s">
        <v>342</v>
      </c>
      <c r="B2090" t="s">
        <v>347</v>
      </c>
      <c r="C2090" t="s">
        <v>386</v>
      </c>
      <c r="D2090" t="s">
        <v>384</v>
      </c>
      <c r="E2090">
        <v>8879</v>
      </c>
      <c r="F2090">
        <v>1195</v>
      </c>
      <c r="G2090">
        <v>77.86</v>
      </c>
      <c r="H2090">
        <v>714</v>
      </c>
      <c r="I2090">
        <v>16937</v>
      </c>
      <c r="J2090">
        <v>126.4</v>
      </c>
      <c r="K2090">
        <v>100.71</v>
      </c>
    </row>
    <row r="2091" spans="1:11" x14ac:dyDescent="0.2">
      <c r="A2091" t="s">
        <v>342</v>
      </c>
      <c r="B2091" t="s">
        <v>347</v>
      </c>
      <c r="C2091" t="s">
        <v>388</v>
      </c>
      <c r="D2091" t="s">
        <v>384</v>
      </c>
      <c r="E2091">
        <v>8849</v>
      </c>
      <c r="F2091">
        <v>1142</v>
      </c>
      <c r="G2091">
        <v>79.099999999999994</v>
      </c>
      <c r="H2091">
        <v>706</v>
      </c>
      <c r="I2091">
        <v>15906</v>
      </c>
      <c r="J2091">
        <v>126.34</v>
      </c>
      <c r="K2091">
        <v>98.59</v>
      </c>
    </row>
    <row r="2092" spans="1:11" x14ac:dyDescent="0.2">
      <c r="A2092" t="s">
        <v>342</v>
      </c>
      <c r="B2092" t="s">
        <v>347</v>
      </c>
      <c r="C2092" t="s">
        <v>389</v>
      </c>
      <c r="D2092" t="s">
        <v>384</v>
      </c>
      <c r="E2092">
        <v>5824</v>
      </c>
      <c r="F2092">
        <v>903</v>
      </c>
      <c r="G2092">
        <v>82.16</v>
      </c>
      <c r="H2092">
        <v>493</v>
      </c>
      <c r="I2092">
        <v>12114</v>
      </c>
      <c r="J2092">
        <v>130.12</v>
      </c>
      <c r="K2092">
        <v>112.89</v>
      </c>
    </row>
    <row r="2093" spans="1:11" x14ac:dyDescent="0.2">
      <c r="A2093" t="s">
        <v>342</v>
      </c>
      <c r="B2093" t="s">
        <v>348</v>
      </c>
      <c r="C2093" t="s">
        <v>359</v>
      </c>
      <c r="D2093" t="s">
        <v>384</v>
      </c>
      <c r="E2093">
        <v>6</v>
      </c>
      <c r="G2093">
        <v>36.67</v>
      </c>
      <c r="I2093">
        <v>17</v>
      </c>
      <c r="K2093">
        <v>50.41</v>
      </c>
    </row>
    <row r="2094" spans="1:11" x14ac:dyDescent="0.2">
      <c r="A2094" t="s">
        <v>342</v>
      </c>
      <c r="B2094" t="s">
        <v>348</v>
      </c>
      <c r="C2094" t="s">
        <v>387</v>
      </c>
      <c r="D2094" t="s">
        <v>384</v>
      </c>
      <c r="E2094">
        <v>99</v>
      </c>
      <c r="F2094">
        <v>17</v>
      </c>
      <c r="G2094">
        <v>77.59</v>
      </c>
      <c r="H2094">
        <v>4</v>
      </c>
      <c r="I2094">
        <v>306</v>
      </c>
      <c r="J2094">
        <v>47.75</v>
      </c>
      <c r="K2094">
        <v>98.39</v>
      </c>
    </row>
    <row r="2095" spans="1:11" x14ac:dyDescent="0.2">
      <c r="A2095" t="s">
        <v>342</v>
      </c>
      <c r="B2095" t="s">
        <v>348</v>
      </c>
      <c r="C2095" t="s">
        <v>386</v>
      </c>
      <c r="D2095" t="s">
        <v>384</v>
      </c>
      <c r="E2095">
        <v>223</v>
      </c>
      <c r="F2095">
        <v>45</v>
      </c>
      <c r="G2095">
        <v>90.25</v>
      </c>
      <c r="H2095">
        <v>24</v>
      </c>
      <c r="I2095">
        <v>699</v>
      </c>
      <c r="J2095">
        <v>77.63</v>
      </c>
      <c r="K2095">
        <v>98.86</v>
      </c>
    </row>
    <row r="2096" spans="1:11" x14ac:dyDescent="0.2">
      <c r="A2096" t="s">
        <v>342</v>
      </c>
      <c r="B2096" t="s">
        <v>348</v>
      </c>
      <c r="C2096" t="s">
        <v>388</v>
      </c>
      <c r="D2096" t="s">
        <v>384</v>
      </c>
      <c r="E2096">
        <v>131</v>
      </c>
      <c r="F2096">
        <v>24</v>
      </c>
      <c r="G2096">
        <v>81.14</v>
      </c>
      <c r="H2096">
        <v>18</v>
      </c>
      <c r="I2096">
        <v>395</v>
      </c>
      <c r="J2096">
        <v>112.39</v>
      </c>
      <c r="K2096">
        <v>96.8</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448</v>
      </c>
      <c r="B1" s="110" t="s">
        <v>449</v>
      </c>
      <c r="F1" s="110" t="s">
        <v>442</v>
      </c>
      <c r="G1" s="110" t="s">
        <v>363</v>
      </c>
      <c r="H1" s="110" t="s">
        <v>437</v>
      </c>
      <c r="I1" s="110" t="s">
        <v>436</v>
      </c>
      <c r="J1" s="110" t="s">
        <v>441</v>
      </c>
      <c r="K1" s="110"/>
      <c r="L1" s="110" t="s">
        <v>443</v>
      </c>
      <c r="M1" s="110" t="s">
        <v>353</v>
      </c>
      <c r="N1" s="110" t="s">
        <v>438</v>
      </c>
      <c r="O1" s="110" t="s">
        <v>439</v>
      </c>
      <c r="P1" s="110" t="s">
        <v>440</v>
      </c>
      <c r="R1" s="110" t="s">
        <v>442</v>
      </c>
      <c r="S1" s="110" t="s">
        <v>363</v>
      </c>
      <c r="T1" s="110" t="s">
        <v>437</v>
      </c>
      <c r="U1" s="110" t="s">
        <v>436</v>
      </c>
      <c r="V1" s="110"/>
    </row>
    <row r="2" spans="1:27" x14ac:dyDescent="0.2">
      <c r="A2">
        <v>1</v>
      </c>
      <c r="B2" s="110" t="s">
        <v>875</v>
      </c>
      <c r="F2">
        <v>1</v>
      </c>
      <c r="G2">
        <v>0</v>
      </c>
      <c r="H2">
        <v>100</v>
      </c>
      <c r="I2" t="s">
        <v>4</v>
      </c>
      <c r="J2" t="s">
        <v>338</v>
      </c>
      <c r="L2">
        <v>1</v>
      </c>
      <c r="M2">
        <v>0</v>
      </c>
      <c r="N2">
        <v>100</v>
      </c>
      <c r="O2" t="s">
        <v>4</v>
      </c>
      <c r="P2">
        <v>100</v>
      </c>
      <c r="R2">
        <v>1</v>
      </c>
      <c r="S2">
        <v>0</v>
      </c>
      <c r="T2">
        <v>100</v>
      </c>
      <c r="U2" t="s">
        <v>4</v>
      </c>
      <c r="AA2" s="136" t="s">
        <v>732</v>
      </c>
    </row>
    <row r="3" spans="1:27" x14ac:dyDescent="0.2">
      <c r="A3">
        <v>2</v>
      </c>
      <c r="B3" t="s">
        <v>444</v>
      </c>
      <c r="F3">
        <v>2</v>
      </c>
      <c r="G3">
        <v>1</v>
      </c>
      <c r="H3" s="273">
        <v>394</v>
      </c>
      <c r="I3" s="110" t="s">
        <v>871</v>
      </c>
      <c r="J3" t="s">
        <v>388</v>
      </c>
      <c r="L3">
        <v>2</v>
      </c>
      <c r="M3">
        <v>1</v>
      </c>
      <c r="N3" t="s">
        <v>388</v>
      </c>
      <c r="O3" s="110" t="s">
        <v>871</v>
      </c>
      <c r="P3" t="s">
        <v>388</v>
      </c>
      <c r="R3">
        <v>2</v>
      </c>
      <c r="S3">
        <v>1</v>
      </c>
      <c r="T3" t="s">
        <v>86</v>
      </c>
      <c r="U3" t="s">
        <v>56</v>
      </c>
      <c r="X3" s="110" t="s">
        <v>871</v>
      </c>
      <c r="Z3" s="110" t="s">
        <v>350</v>
      </c>
      <c r="AA3" s="137"/>
    </row>
    <row r="4" spans="1:27" x14ac:dyDescent="0.2">
      <c r="A4">
        <v>3</v>
      </c>
      <c r="B4" t="s">
        <v>445</v>
      </c>
      <c r="F4">
        <v>3</v>
      </c>
      <c r="G4">
        <v>1</v>
      </c>
      <c r="H4" s="273" t="s">
        <v>116</v>
      </c>
      <c r="I4" s="273" t="s">
        <v>27</v>
      </c>
      <c r="J4" t="s">
        <v>388</v>
      </c>
      <c r="L4">
        <v>3</v>
      </c>
      <c r="M4">
        <v>1</v>
      </c>
      <c r="N4" t="s">
        <v>269</v>
      </c>
      <c r="O4" t="s">
        <v>284</v>
      </c>
      <c r="P4" t="s">
        <v>388</v>
      </c>
      <c r="R4">
        <v>3</v>
      </c>
      <c r="S4">
        <v>1</v>
      </c>
      <c r="T4" t="s">
        <v>130</v>
      </c>
      <c r="U4" t="s">
        <v>49</v>
      </c>
      <c r="X4" t="s">
        <v>284</v>
      </c>
      <c r="Y4" s="110" t="s">
        <v>646</v>
      </c>
      <c r="Z4" s="110" t="str">
        <f>X4&amp;$AA$2</f>
        <v>Connecticut-Total</v>
      </c>
      <c r="AA4" s="138" t="s">
        <v>844</v>
      </c>
    </row>
    <row r="5" spans="1:27" x14ac:dyDescent="0.2">
      <c r="A5">
        <v>4</v>
      </c>
      <c r="B5" t="s">
        <v>446</v>
      </c>
      <c r="F5">
        <v>4</v>
      </c>
      <c r="G5">
        <v>1</v>
      </c>
      <c r="H5" s="273" t="s">
        <v>109</v>
      </c>
      <c r="I5" s="273" t="s">
        <v>29</v>
      </c>
      <c r="J5" t="s">
        <v>388</v>
      </c>
      <c r="L5">
        <v>4</v>
      </c>
      <c r="M5">
        <v>1</v>
      </c>
      <c r="N5" t="s">
        <v>240</v>
      </c>
      <c r="O5" t="s">
        <v>329</v>
      </c>
      <c r="P5" t="s">
        <v>388</v>
      </c>
      <c r="R5">
        <v>4</v>
      </c>
      <c r="S5">
        <v>1</v>
      </c>
      <c r="T5" t="s">
        <v>134</v>
      </c>
      <c r="U5" t="s">
        <v>69</v>
      </c>
      <c r="Y5" s="110" t="s">
        <v>503</v>
      </c>
      <c r="Z5" s="110" t="s">
        <v>743</v>
      </c>
      <c r="AA5" s="138" t="s">
        <v>733</v>
      </c>
    </row>
    <row r="6" spans="1:27" x14ac:dyDescent="0.2">
      <c r="A6">
        <v>5</v>
      </c>
      <c r="B6" t="s">
        <v>447</v>
      </c>
      <c r="F6">
        <v>5</v>
      </c>
      <c r="G6">
        <v>1</v>
      </c>
      <c r="H6" s="273" t="s">
        <v>112</v>
      </c>
      <c r="I6" s="273" t="s">
        <v>20</v>
      </c>
      <c r="J6" t="s">
        <v>388</v>
      </c>
      <c r="L6">
        <v>5</v>
      </c>
      <c r="M6">
        <v>1</v>
      </c>
      <c r="N6" t="s">
        <v>262</v>
      </c>
      <c r="O6" t="s">
        <v>320</v>
      </c>
      <c r="P6" t="s">
        <v>388</v>
      </c>
      <c r="R6">
        <v>5</v>
      </c>
      <c r="S6">
        <v>1</v>
      </c>
      <c r="T6" t="s">
        <v>384</v>
      </c>
      <c r="U6" t="s">
        <v>6</v>
      </c>
      <c r="X6" s="110" t="s">
        <v>350</v>
      </c>
      <c r="Y6" s="110" t="s">
        <v>502</v>
      </c>
      <c r="Z6" s="110" t="str">
        <f>X4&amp;$AA$4</f>
        <v>Connecticut-Other RO</v>
      </c>
    </row>
    <row r="7" spans="1:27" x14ac:dyDescent="0.2">
      <c r="F7">
        <v>6</v>
      </c>
      <c r="G7">
        <v>1</v>
      </c>
      <c r="H7" s="273" t="s">
        <v>128</v>
      </c>
      <c r="I7" s="273" t="s">
        <v>30</v>
      </c>
      <c r="J7" t="s">
        <v>388</v>
      </c>
      <c r="L7">
        <v>6</v>
      </c>
      <c r="M7">
        <v>1</v>
      </c>
      <c r="N7" t="s">
        <v>265</v>
      </c>
      <c r="O7" t="s">
        <v>302</v>
      </c>
      <c r="P7" t="s">
        <v>388</v>
      </c>
      <c r="R7">
        <v>6</v>
      </c>
      <c r="S7">
        <v>2</v>
      </c>
      <c r="T7" t="s">
        <v>120</v>
      </c>
      <c r="U7" t="s">
        <v>76</v>
      </c>
      <c r="X7" s="110" t="s">
        <v>350</v>
      </c>
      <c r="Y7" s="110" t="s">
        <v>504</v>
      </c>
      <c r="Z7" s="110" t="str">
        <f>X4&amp;$AA$5</f>
        <v>Connecticut-NWQ</v>
      </c>
    </row>
    <row r="8" spans="1:27" x14ac:dyDescent="0.2">
      <c r="F8">
        <v>7</v>
      </c>
      <c r="G8">
        <v>1</v>
      </c>
      <c r="H8" s="273" t="s">
        <v>125</v>
      </c>
      <c r="I8" s="273" t="s">
        <v>31</v>
      </c>
      <c r="J8" t="s">
        <v>388</v>
      </c>
      <c r="L8">
        <v>7</v>
      </c>
      <c r="M8">
        <v>1</v>
      </c>
      <c r="N8" t="s">
        <v>246</v>
      </c>
      <c r="O8" t="s">
        <v>300</v>
      </c>
      <c r="P8" t="s">
        <v>388</v>
      </c>
      <c r="R8">
        <v>7</v>
      </c>
      <c r="S8">
        <v>2</v>
      </c>
      <c r="T8" t="s">
        <v>137</v>
      </c>
      <c r="U8" t="s">
        <v>63</v>
      </c>
      <c r="X8" t="s">
        <v>329</v>
      </c>
      <c r="Y8" s="110" t="s">
        <v>647</v>
      </c>
      <c r="Z8" s="110" t="str">
        <f>X8&amp;$AA$2</f>
        <v>Delaware-Total</v>
      </c>
    </row>
    <row r="9" spans="1:27" x14ac:dyDescent="0.2">
      <c r="B9" s="110" t="s">
        <v>846</v>
      </c>
      <c r="F9">
        <v>8</v>
      </c>
      <c r="G9">
        <v>1</v>
      </c>
      <c r="H9" s="273" t="s">
        <v>129</v>
      </c>
      <c r="I9" s="273" t="s">
        <v>35</v>
      </c>
      <c r="J9" t="s">
        <v>388</v>
      </c>
      <c r="L9">
        <v>8</v>
      </c>
      <c r="M9">
        <v>1</v>
      </c>
      <c r="N9" t="s">
        <v>268</v>
      </c>
      <c r="O9" t="s">
        <v>322</v>
      </c>
      <c r="P9" t="s">
        <v>388</v>
      </c>
      <c r="R9">
        <v>8</v>
      </c>
      <c r="S9">
        <v>2</v>
      </c>
      <c r="T9" t="s">
        <v>384</v>
      </c>
      <c r="U9" t="s">
        <v>6</v>
      </c>
      <c r="Y9" s="110" t="s">
        <v>508</v>
      </c>
      <c r="Z9" s="110" t="s">
        <v>728</v>
      </c>
    </row>
    <row r="10" spans="1:27" x14ac:dyDescent="0.2">
      <c r="B10" s="110" t="s">
        <v>432</v>
      </c>
      <c r="D10" s="115">
        <v>1</v>
      </c>
      <c r="F10">
        <v>9</v>
      </c>
      <c r="G10">
        <v>1</v>
      </c>
      <c r="H10" s="273" t="s">
        <v>113</v>
      </c>
      <c r="I10" s="273" t="s">
        <v>37</v>
      </c>
      <c r="J10" t="s">
        <v>388</v>
      </c>
      <c r="L10">
        <v>9</v>
      </c>
      <c r="M10">
        <v>1</v>
      </c>
      <c r="N10" t="s">
        <v>258</v>
      </c>
      <c r="O10" t="s">
        <v>287</v>
      </c>
      <c r="P10" t="s">
        <v>388</v>
      </c>
      <c r="R10">
        <v>9</v>
      </c>
      <c r="S10">
        <v>3</v>
      </c>
      <c r="T10" t="s">
        <v>120</v>
      </c>
      <c r="U10" t="s">
        <v>76</v>
      </c>
      <c r="X10" s="110" t="s">
        <v>350</v>
      </c>
      <c r="Y10" s="110" t="s">
        <v>507</v>
      </c>
      <c r="Z10" s="110" t="str">
        <f>X8&amp;$AA$4</f>
        <v>Delaware-Other RO</v>
      </c>
    </row>
    <row r="11" spans="1:27" x14ac:dyDescent="0.2">
      <c r="B11" s="114" t="s">
        <v>460</v>
      </c>
      <c r="C11" t="str">
        <f>IF(D20=12,"DIST_P",IF(D20=13,"DIST_B",IF(D20=14,"DIST_Q",DS_RO_STG)))</f>
        <v>DIST_NE</v>
      </c>
      <c r="F11">
        <v>10</v>
      </c>
      <c r="G11">
        <v>1</v>
      </c>
      <c r="H11" s="273" t="s">
        <v>126</v>
      </c>
      <c r="I11" s="273" t="s">
        <v>41</v>
      </c>
      <c r="J11" t="s">
        <v>388</v>
      </c>
      <c r="L11">
        <v>10</v>
      </c>
      <c r="M11">
        <v>1</v>
      </c>
      <c r="N11" t="s">
        <v>241</v>
      </c>
      <c r="O11" t="s">
        <v>282</v>
      </c>
      <c r="P11" t="s">
        <v>388</v>
      </c>
      <c r="R11">
        <v>10</v>
      </c>
      <c r="S11">
        <v>3</v>
      </c>
      <c r="T11" t="s">
        <v>152</v>
      </c>
      <c r="U11" t="s">
        <v>64</v>
      </c>
      <c r="X11" s="110" t="s">
        <v>350</v>
      </c>
      <c r="Y11" s="110" t="s">
        <v>509</v>
      </c>
      <c r="Z11" s="110" t="str">
        <f>X8&amp;$AA$5</f>
        <v>Delaware-NWQ</v>
      </c>
    </row>
    <row r="12" spans="1:27" ht="13.5" thickBot="1" x14ac:dyDescent="0.25">
      <c r="F12">
        <v>11</v>
      </c>
      <c r="G12">
        <v>1</v>
      </c>
      <c r="H12" s="273" t="s">
        <v>151</v>
      </c>
      <c r="I12" s="273" t="s">
        <v>47</v>
      </c>
      <c r="J12" t="s">
        <v>388</v>
      </c>
      <c r="L12">
        <v>11</v>
      </c>
      <c r="M12">
        <v>1</v>
      </c>
      <c r="N12" t="s">
        <v>242</v>
      </c>
      <c r="O12" t="s">
        <v>303</v>
      </c>
      <c r="P12" t="s">
        <v>388</v>
      </c>
      <c r="R12">
        <v>11</v>
      </c>
      <c r="S12">
        <v>3</v>
      </c>
      <c r="T12" t="s">
        <v>384</v>
      </c>
      <c r="U12" t="s">
        <v>6</v>
      </c>
      <c r="X12" s="110" t="s">
        <v>262</v>
      </c>
      <c r="Y12" s="110" t="s">
        <v>648</v>
      </c>
      <c r="Z12" s="110" t="str">
        <f>X12&amp;$AA$2</f>
        <v>DC-Total</v>
      </c>
    </row>
    <row r="13" spans="1:27" ht="13.5" thickBot="1" x14ac:dyDescent="0.25">
      <c r="B13" s="111" t="s">
        <v>451</v>
      </c>
      <c r="C13" s="116" t="str">
        <f>INDEX(DIST_DEF,(MATCH($D$10,DIST_ID,0)))</f>
        <v>DIST_NE</v>
      </c>
      <c r="F13">
        <v>12</v>
      </c>
      <c r="G13">
        <v>1</v>
      </c>
      <c r="H13" s="273" t="s">
        <v>130</v>
      </c>
      <c r="I13" s="273" t="s">
        <v>49</v>
      </c>
      <c r="J13" t="s">
        <v>388</v>
      </c>
      <c r="L13">
        <v>12</v>
      </c>
      <c r="M13">
        <v>1</v>
      </c>
      <c r="N13" t="s">
        <v>255</v>
      </c>
      <c r="O13" t="s">
        <v>305</v>
      </c>
      <c r="P13" t="s">
        <v>388</v>
      </c>
      <c r="X13" s="110" t="s">
        <v>350</v>
      </c>
      <c r="Y13" s="110" t="s">
        <v>645</v>
      </c>
      <c r="Z13" s="110" t="s">
        <v>729</v>
      </c>
    </row>
    <row r="14" spans="1:27" ht="13.5" thickBot="1" x14ac:dyDescent="0.25">
      <c r="B14" s="111" t="s">
        <v>452</v>
      </c>
      <c r="C14" s="116" t="str">
        <f>INDEX(DIST_DEF,(MATCH($D$10,DIST_ID,0)))&amp;"_ST"</f>
        <v>DIST_NE_ST</v>
      </c>
      <c r="F14">
        <v>13</v>
      </c>
      <c r="G14">
        <v>1</v>
      </c>
      <c r="H14" s="273" t="s">
        <v>111</v>
      </c>
      <c r="I14" s="273" t="s">
        <v>53</v>
      </c>
      <c r="J14" t="s">
        <v>388</v>
      </c>
      <c r="L14">
        <v>13</v>
      </c>
      <c r="M14">
        <v>1</v>
      </c>
      <c r="N14" t="s">
        <v>275</v>
      </c>
      <c r="O14" t="s">
        <v>321</v>
      </c>
      <c r="P14" t="s">
        <v>388</v>
      </c>
      <c r="X14" s="110" t="s">
        <v>350</v>
      </c>
      <c r="Y14" s="110" t="s">
        <v>505</v>
      </c>
      <c r="Z14" s="110" t="str">
        <f>X12&amp;$AA$4</f>
        <v>DC-Other RO</v>
      </c>
    </row>
    <row r="15" spans="1:27" ht="13.5" thickBot="1" x14ac:dyDescent="0.25">
      <c r="B15" s="111" t="s">
        <v>481</v>
      </c>
      <c r="C15" s="116" t="str">
        <f>INDEX(DIST_DEF,(MATCH($D$10,DIST_ID,0)))&amp;"_NWQ"</f>
        <v>DIST_NE_NWQ</v>
      </c>
      <c r="D15" s="131" t="str">
        <f>INDEX(DIST_DEF,(MATCH($D$10,DIST_ID,0)))&amp;"_NWQD"</f>
        <v>DIST_NE_NWQD</v>
      </c>
      <c r="F15">
        <v>14</v>
      </c>
      <c r="G15">
        <v>1</v>
      </c>
      <c r="H15" s="273" t="s">
        <v>114</v>
      </c>
      <c r="I15" s="273" t="s">
        <v>54</v>
      </c>
      <c r="J15" t="s">
        <v>388</v>
      </c>
      <c r="L15">
        <v>14</v>
      </c>
      <c r="M15">
        <v>1</v>
      </c>
      <c r="N15" t="s">
        <v>273</v>
      </c>
      <c r="O15" t="s">
        <v>285</v>
      </c>
      <c r="P15" t="s">
        <v>388</v>
      </c>
      <c r="T15" s="110" t="s">
        <v>437</v>
      </c>
      <c r="U15" s="110" t="s">
        <v>436</v>
      </c>
      <c r="X15" s="110" t="s">
        <v>350</v>
      </c>
      <c r="Y15" s="110" t="s">
        <v>506</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388</v>
      </c>
      <c r="L16">
        <v>15</v>
      </c>
      <c r="M16">
        <v>1</v>
      </c>
      <c r="N16" t="s">
        <v>251</v>
      </c>
      <c r="O16" t="s">
        <v>53</v>
      </c>
      <c r="P16" t="s">
        <v>388</v>
      </c>
      <c r="T16" s="259">
        <v>100</v>
      </c>
      <c r="U16" t="s">
        <v>4</v>
      </c>
      <c r="X16" s="110" t="s">
        <v>302</v>
      </c>
      <c r="Y16" s="110" t="s">
        <v>675</v>
      </c>
      <c r="Z16" s="110" t="str">
        <f>X16&amp;$AA$2</f>
        <v>Illinois-Total</v>
      </c>
    </row>
    <row r="17" spans="2:26" x14ac:dyDescent="0.2">
      <c r="F17">
        <v>16</v>
      </c>
      <c r="G17">
        <v>1</v>
      </c>
      <c r="H17" s="273" t="s">
        <v>115</v>
      </c>
      <c r="I17" s="273" t="s">
        <v>58</v>
      </c>
      <c r="J17" t="s">
        <v>388</v>
      </c>
      <c r="L17">
        <v>16</v>
      </c>
      <c r="M17">
        <v>1</v>
      </c>
      <c r="N17" t="s">
        <v>272</v>
      </c>
      <c r="O17" t="s">
        <v>299</v>
      </c>
      <c r="P17" t="s">
        <v>388</v>
      </c>
      <c r="T17" s="259" t="s">
        <v>86</v>
      </c>
      <c r="U17" t="s">
        <v>56</v>
      </c>
      <c r="Y17" s="110" t="s">
        <v>526</v>
      </c>
      <c r="Z17" s="110" t="s">
        <v>764</v>
      </c>
    </row>
    <row r="18" spans="2:26" ht="13.5" thickBot="1" x14ac:dyDescent="0.25">
      <c r="B18" s="110" t="s">
        <v>431</v>
      </c>
      <c r="F18">
        <v>17</v>
      </c>
      <c r="G18">
        <v>1</v>
      </c>
      <c r="H18" s="273" t="s">
        <v>110</v>
      </c>
      <c r="I18" s="273" t="s">
        <v>60</v>
      </c>
      <c r="J18" t="s">
        <v>388</v>
      </c>
      <c r="L18">
        <v>17</v>
      </c>
      <c r="M18">
        <v>1</v>
      </c>
      <c r="N18" t="s">
        <v>263</v>
      </c>
      <c r="O18" t="s">
        <v>286</v>
      </c>
      <c r="P18" t="s">
        <v>388</v>
      </c>
      <c r="T18" s="259" t="s">
        <v>130</v>
      </c>
      <c r="U18" t="s">
        <v>49</v>
      </c>
      <c r="X18" s="110" t="s">
        <v>350</v>
      </c>
      <c r="Y18" s="110" t="s">
        <v>525</v>
      </c>
      <c r="Z18" s="110" t="str">
        <f>X16&amp;$AA$4</f>
        <v>Illinois-Other RO</v>
      </c>
    </row>
    <row r="19" spans="2:26" ht="13.5" thickBot="1" x14ac:dyDescent="0.25">
      <c r="B19" s="112" t="s">
        <v>432</v>
      </c>
      <c r="D19" s="113">
        <v>1</v>
      </c>
      <c r="F19">
        <v>18</v>
      </c>
      <c r="G19">
        <v>1</v>
      </c>
      <c r="H19" s="273" t="s">
        <v>870</v>
      </c>
      <c r="I19" s="273" t="s">
        <v>872</v>
      </c>
      <c r="J19" t="s">
        <v>388</v>
      </c>
      <c r="L19">
        <v>18</v>
      </c>
      <c r="M19">
        <v>1</v>
      </c>
      <c r="N19" t="s">
        <v>276</v>
      </c>
      <c r="O19" t="s">
        <v>283</v>
      </c>
      <c r="P19" t="s">
        <v>388</v>
      </c>
      <c r="T19" s="259" t="s">
        <v>134</v>
      </c>
      <c r="U19" t="s">
        <v>69</v>
      </c>
      <c r="X19" s="110" t="s">
        <v>350</v>
      </c>
      <c r="Y19" s="110" t="s">
        <v>527</v>
      </c>
      <c r="Z19" s="110" t="str">
        <f>X16&amp;$AA$5</f>
        <v>Illinois-NWQ</v>
      </c>
    </row>
    <row r="20" spans="2:26" ht="13.5" thickBot="1" x14ac:dyDescent="0.25">
      <c r="B20" s="112" t="s">
        <v>460</v>
      </c>
      <c r="C20" s="113" t="str">
        <f>INDEX(SMD,(MATCH($D$19,DIST_ID,0)))</f>
        <v>USA - All Missions</v>
      </c>
      <c r="D20">
        <f>IF(SMSA=1,0,SMSA+9)</f>
        <v>0</v>
      </c>
      <c r="F20">
        <v>19</v>
      </c>
      <c r="G20">
        <v>1</v>
      </c>
      <c r="H20" s="273" t="s">
        <v>131</v>
      </c>
      <c r="I20" s="273" t="s">
        <v>68</v>
      </c>
      <c r="J20" t="s">
        <v>388</v>
      </c>
      <c r="L20">
        <v>19</v>
      </c>
      <c r="M20">
        <v>1</v>
      </c>
      <c r="N20" t="s">
        <v>281</v>
      </c>
      <c r="O20" t="s">
        <v>323</v>
      </c>
      <c r="P20" t="s">
        <v>388</v>
      </c>
      <c r="T20" s="259">
        <v>499</v>
      </c>
      <c r="U20" s="110" t="s">
        <v>392</v>
      </c>
      <c r="X20" s="110" t="s">
        <v>300</v>
      </c>
      <c r="Y20" s="110" t="s">
        <v>676</v>
      </c>
      <c r="Z20" s="110" t="str">
        <f>X20&amp;$AA$2</f>
        <v>Indiana-Total</v>
      </c>
    </row>
    <row r="21" spans="2:26" x14ac:dyDescent="0.2">
      <c r="B21" s="111" t="s">
        <v>842</v>
      </c>
      <c r="D21">
        <v>1</v>
      </c>
      <c r="F21">
        <v>20</v>
      </c>
      <c r="G21">
        <v>1</v>
      </c>
      <c r="H21" s="273" t="s">
        <v>153</v>
      </c>
      <c r="I21" s="273" t="s">
        <v>71</v>
      </c>
      <c r="J21" t="s">
        <v>388</v>
      </c>
      <c r="L21">
        <v>20</v>
      </c>
      <c r="M21">
        <v>1</v>
      </c>
      <c r="N21" t="s">
        <v>232</v>
      </c>
      <c r="O21" t="s">
        <v>304</v>
      </c>
      <c r="P21" t="s">
        <v>388</v>
      </c>
      <c r="T21" s="259" t="s">
        <v>384</v>
      </c>
      <c r="U21" t="s">
        <v>6</v>
      </c>
      <c r="Y21" s="110" t="s">
        <v>529</v>
      </c>
      <c r="Z21" s="110" t="s">
        <v>763</v>
      </c>
    </row>
    <row r="22" spans="2:26" x14ac:dyDescent="0.2">
      <c r="B22" s="111" t="s">
        <v>433</v>
      </c>
      <c r="D22">
        <v>11</v>
      </c>
      <c r="F22">
        <v>21</v>
      </c>
      <c r="G22">
        <v>1</v>
      </c>
      <c r="H22" s="273" t="s">
        <v>360</v>
      </c>
      <c r="I22" s="273" t="s">
        <v>73</v>
      </c>
      <c r="J22" t="s">
        <v>388</v>
      </c>
      <c r="L22">
        <v>21</v>
      </c>
      <c r="M22">
        <v>2</v>
      </c>
      <c r="N22" t="s">
        <v>386</v>
      </c>
      <c r="O22" s="110" t="s">
        <v>337</v>
      </c>
      <c r="P22" t="s">
        <v>386</v>
      </c>
      <c r="T22" s="259" t="s">
        <v>120</v>
      </c>
      <c r="U22" t="s">
        <v>76</v>
      </c>
      <c r="X22" s="110" t="s">
        <v>350</v>
      </c>
      <c r="Y22" s="110" t="s">
        <v>528</v>
      </c>
      <c r="Z22" s="110" t="str">
        <f>X20&amp;$AA$4</f>
        <v>Indiana-Other RO</v>
      </c>
    </row>
    <row r="23" spans="2:26" x14ac:dyDescent="0.2">
      <c r="B23" s="111" t="s">
        <v>425</v>
      </c>
      <c r="D23">
        <v>12</v>
      </c>
      <c r="F23">
        <v>22</v>
      </c>
      <c r="G23">
        <v>1</v>
      </c>
      <c r="H23" s="273" t="s">
        <v>78</v>
      </c>
      <c r="I23" s="273" t="s">
        <v>108</v>
      </c>
      <c r="J23" t="s">
        <v>388</v>
      </c>
      <c r="L23">
        <v>22</v>
      </c>
      <c r="M23">
        <v>2</v>
      </c>
      <c r="N23" t="s">
        <v>270</v>
      </c>
      <c r="O23" t="s">
        <v>297</v>
      </c>
      <c r="P23" t="s">
        <v>386</v>
      </c>
      <c r="T23" s="259" t="s">
        <v>137</v>
      </c>
      <c r="U23" t="s">
        <v>63</v>
      </c>
      <c r="X23" s="110" t="s">
        <v>350</v>
      </c>
      <c r="Y23" s="110" t="s">
        <v>530</v>
      </c>
      <c r="Z23" s="110" t="str">
        <f>X20&amp;$AA$5</f>
        <v>Indiana-NWQ</v>
      </c>
    </row>
    <row r="24" spans="2:26" x14ac:dyDescent="0.2">
      <c r="B24" s="111" t="s">
        <v>362</v>
      </c>
      <c r="D24">
        <v>13</v>
      </c>
      <c r="F24">
        <v>23</v>
      </c>
      <c r="G24">
        <v>1</v>
      </c>
      <c r="H24" s="273" t="s">
        <v>159</v>
      </c>
      <c r="I24" s="273" t="s">
        <v>75</v>
      </c>
      <c r="J24" t="s">
        <v>388</v>
      </c>
      <c r="L24">
        <v>23</v>
      </c>
      <c r="M24">
        <v>2</v>
      </c>
      <c r="N24" t="s">
        <v>231</v>
      </c>
      <c r="O24" t="s">
        <v>317</v>
      </c>
      <c r="P24" t="s">
        <v>386</v>
      </c>
      <c r="T24" s="259">
        <v>499</v>
      </c>
      <c r="U24" s="110" t="s">
        <v>392</v>
      </c>
      <c r="X24" t="s">
        <v>322</v>
      </c>
      <c r="Y24" s="110" t="s">
        <v>682</v>
      </c>
      <c r="Z24" s="110" t="str">
        <f>X24&amp;$AA$2</f>
        <v>Maine-Total</v>
      </c>
    </row>
    <row r="25" spans="2:26" x14ac:dyDescent="0.2">
      <c r="B25" s="111" t="s">
        <v>434</v>
      </c>
      <c r="D25">
        <v>14</v>
      </c>
      <c r="F25">
        <v>24</v>
      </c>
      <c r="G25">
        <v>2</v>
      </c>
      <c r="H25" t="s">
        <v>386</v>
      </c>
      <c r="I25" s="110" t="s">
        <v>337</v>
      </c>
      <c r="J25" t="s">
        <v>386</v>
      </c>
      <c r="L25">
        <v>24</v>
      </c>
      <c r="M25">
        <v>2</v>
      </c>
      <c r="N25" t="s">
        <v>233</v>
      </c>
      <c r="O25" t="s">
        <v>331</v>
      </c>
      <c r="P25" t="s">
        <v>386</v>
      </c>
      <c r="T25" s="259" t="s">
        <v>384</v>
      </c>
      <c r="U25" t="s">
        <v>6</v>
      </c>
      <c r="Y25" s="110" t="s">
        <v>547</v>
      </c>
      <c r="Z25" s="110" t="s">
        <v>731</v>
      </c>
    </row>
    <row r="26" spans="2:26" x14ac:dyDescent="0.2">
      <c r="F26">
        <v>25</v>
      </c>
      <c r="G26">
        <v>2</v>
      </c>
      <c r="H26" s="273" t="s">
        <v>118</v>
      </c>
      <c r="I26" s="273" t="s">
        <v>21</v>
      </c>
      <c r="J26" t="s">
        <v>386</v>
      </c>
      <c r="L26">
        <v>25</v>
      </c>
      <c r="M26">
        <v>2</v>
      </c>
      <c r="N26" t="s">
        <v>278</v>
      </c>
      <c r="O26" t="s">
        <v>291</v>
      </c>
      <c r="P26" t="s">
        <v>386</v>
      </c>
      <c r="T26" s="259" t="s">
        <v>120</v>
      </c>
      <c r="U26" t="s">
        <v>76</v>
      </c>
      <c r="Y26" s="110" t="s">
        <v>546</v>
      </c>
      <c r="Z26" s="110" t="str">
        <f>X24&amp;$AA$4</f>
        <v>Maine-Other RO</v>
      </c>
    </row>
    <row r="27" spans="2:26" x14ac:dyDescent="0.2">
      <c r="B27" t="s">
        <v>715</v>
      </c>
      <c r="F27">
        <v>26</v>
      </c>
      <c r="G27">
        <v>2</v>
      </c>
      <c r="H27" s="273" t="s">
        <v>121</v>
      </c>
      <c r="I27" s="273" t="s">
        <v>32</v>
      </c>
      <c r="J27" t="s">
        <v>386</v>
      </c>
      <c r="L27">
        <v>26</v>
      </c>
      <c r="M27">
        <v>2</v>
      </c>
      <c r="N27" t="s">
        <v>252</v>
      </c>
      <c r="O27" t="s">
        <v>301</v>
      </c>
      <c r="P27" t="s">
        <v>386</v>
      </c>
      <c r="T27" s="259" t="s">
        <v>152</v>
      </c>
      <c r="U27" t="s">
        <v>64</v>
      </c>
      <c r="Y27" s="110" t="s">
        <v>548</v>
      </c>
      <c r="Z27" s="110" t="str">
        <f>X24&amp;$AA$5</f>
        <v>Maine-NWQ</v>
      </c>
    </row>
    <row r="28" spans="2:26" x14ac:dyDescent="0.2">
      <c r="B28" t="s">
        <v>716</v>
      </c>
      <c r="C28">
        <v>1000</v>
      </c>
      <c r="F28">
        <v>27</v>
      </c>
      <c r="G28">
        <v>2</v>
      </c>
      <c r="H28" s="273">
        <v>315</v>
      </c>
      <c r="I28" s="273" t="s">
        <v>40</v>
      </c>
      <c r="J28" t="s">
        <v>386</v>
      </c>
      <c r="L28">
        <v>27</v>
      </c>
      <c r="M28">
        <v>2</v>
      </c>
      <c r="N28" t="s">
        <v>236</v>
      </c>
      <c r="O28" t="s">
        <v>296</v>
      </c>
      <c r="P28" t="s">
        <v>386</v>
      </c>
      <c r="T28" s="259">
        <v>499</v>
      </c>
      <c r="U28" s="110" t="s">
        <v>392</v>
      </c>
      <c r="X28" t="s">
        <v>287</v>
      </c>
      <c r="Y28" s="110" t="s">
        <v>681</v>
      </c>
      <c r="Z28" s="110" t="str">
        <f>X28&amp;$AA$2</f>
        <v>Maryland-Total</v>
      </c>
    </row>
    <row r="29" spans="2:26" x14ac:dyDescent="0.2">
      <c r="B29" s="110" t="s">
        <v>725</v>
      </c>
      <c r="C29">
        <v>2000</v>
      </c>
      <c r="F29">
        <v>28</v>
      </c>
      <c r="G29">
        <v>2</v>
      </c>
      <c r="H29" s="273" t="s">
        <v>124</v>
      </c>
      <c r="I29" s="273" t="s">
        <v>42</v>
      </c>
      <c r="J29" t="s">
        <v>386</v>
      </c>
      <c r="L29">
        <v>28</v>
      </c>
      <c r="M29">
        <v>2</v>
      </c>
      <c r="N29" t="s">
        <v>271</v>
      </c>
      <c r="O29" t="s">
        <v>298</v>
      </c>
      <c r="P29" t="s">
        <v>386</v>
      </c>
      <c r="T29" s="259" t="s">
        <v>384</v>
      </c>
      <c r="U29" t="s">
        <v>6</v>
      </c>
      <c r="Y29" s="110" t="s">
        <v>544</v>
      </c>
      <c r="Z29" s="110" t="s">
        <v>734</v>
      </c>
    </row>
    <row r="30" spans="2:26" x14ac:dyDescent="0.2">
      <c r="B30" s="110" t="s">
        <v>726</v>
      </c>
      <c r="C30">
        <v>3000</v>
      </c>
      <c r="F30">
        <v>29</v>
      </c>
      <c r="G30">
        <v>2</v>
      </c>
      <c r="H30" s="273" t="s">
        <v>145</v>
      </c>
      <c r="I30" s="273" t="s">
        <v>44</v>
      </c>
      <c r="J30" t="s">
        <v>386</v>
      </c>
      <c r="L30">
        <v>29</v>
      </c>
      <c r="M30">
        <v>2</v>
      </c>
      <c r="N30" t="s">
        <v>264</v>
      </c>
      <c r="O30" t="s">
        <v>292</v>
      </c>
      <c r="P30" t="s">
        <v>386</v>
      </c>
      <c r="Y30" s="110" t="s">
        <v>543</v>
      </c>
      <c r="Z30" s="110" t="str">
        <f>X28&amp;$AA$4</f>
        <v>Maryland-Other RO</v>
      </c>
    </row>
    <row r="31" spans="2:26" x14ac:dyDescent="0.2">
      <c r="B31" t="s">
        <v>186</v>
      </c>
      <c r="C31">
        <v>2100</v>
      </c>
      <c r="F31">
        <v>30</v>
      </c>
      <c r="G31">
        <v>2</v>
      </c>
      <c r="H31" s="273" t="s">
        <v>127</v>
      </c>
      <c r="I31" s="273" t="s">
        <v>46</v>
      </c>
      <c r="J31" t="s">
        <v>386</v>
      </c>
      <c r="L31">
        <v>30</v>
      </c>
      <c r="M31">
        <v>2</v>
      </c>
      <c r="N31" t="s">
        <v>247</v>
      </c>
      <c r="O31" t="s">
        <v>333</v>
      </c>
      <c r="P31" t="s">
        <v>386</v>
      </c>
      <c r="Y31" s="110" t="s">
        <v>545</v>
      </c>
      <c r="Z31" s="110" t="str">
        <f>X28&amp;$AA$5</f>
        <v>Maryland-NWQ</v>
      </c>
    </row>
    <row r="32" spans="2:26" x14ac:dyDescent="0.2">
      <c r="B32" t="s">
        <v>721</v>
      </c>
      <c r="C32">
        <v>2200</v>
      </c>
      <c r="F32">
        <v>31</v>
      </c>
      <c r="G32">
        <v>2</v>
      </c>
      <c r="H32" s="273" t="s">
        <v>123</v>
      </c>
      <c r="I32" s="273" t="s">
        <v>50</v>
      </c>
      <c r="J32" t="s">
        <v>386</v>
      </c>
      <c r="L32">
        <v>31</v>
      </c>
      <c r="M32">
        <v>2</v>
      </c>
      <c r="N32" t="s">
        <v>256</v>
      </c>
      <c r="O32" t="s">
        <v>293</v>
      </c>
      <c r="P32" t="s">
        <v>386</v>
      </c>
      <c r="X32" t="s">
        <v>282</v>
      </c>
      <c r="Y32" s="110" t="s">
        <v>680</v>
      </c>
      <c r="Z32" s="110" t="str">
        <f>X32&amp;$AA$2</f>
        <v>Massachusetts-Total</v>
      </c>
    </row>
    <row r="33" spans="2:26" x14ac:dyDescent="0.2">
      <c r="B33" t="s">
        <v>722</v>
      </c>
      <c r="C33">
        <v>2300</v>
      </c>
      <c r="F33">
        <v>32</v>
      </c>
      <c r="G33">
        <v>2</v>
      </c>
      <c r="H33" s="273" t="s">
        <v>80</v>
      </c>
      <c r="I33" s="273" t="s">
        <v>51</v>
      </c>
      <c r="J33" t="s">
        <v>386</v>
      </c>
      <c r="L33">
        <v>32</v>
      </c>
      <c r="M33">
        <v>2</v>
      </c>
      <c r="N33" t="s">
        <v>259</v>
      </c>
      <c r="O33" t="s">
        <v>294</v>
      </c>
      <c r="P33" t="s">
        <v>386</v>
      </c>
      <c r="Y33" s="110" t="s">
        <v>541</v>
      </c>
      <c r="Z33" s="110" t="s">
        <v>735</v>
      </c>
    </row>
    <row r="34" spans="2:26" x14ac:dyDescent="0.2">
      <c r="B34" t="s">
        <v>185</v>
      </c>
      <c r="C34">
        <v>2400</v>
      </c>
      <c r="F34">
        <v>33</v>
      </c>
      <c r="G34">
        <v>2</v>
      </c>
      <c r="H34" s="273" t="s">
        <v>122</v>
      </c>
      <c r="I34" s="273" t="s">
        <v>52</v>
      </c>
      <c r="J34" t="s">
        <v>386</v>
      </c>
      <c r="L34">
        <v>33</v>
      </c>
      <c r="M34">
        <v>2</v>
      </c>
      <c r="N34" t="s">
        <v>237</v>
      </c>
      <c r="O34" t="s">
        <v>288</v>
      </c>
      <c r="P34" t="s">
        <v>386</v>
      </c>
      <c r="Y34" s="110" t="s">
        <v>540</v>
      </c>
      <c r="Z34" s="110" t="str">
        <f>X32&amp;$AA$4</f>
        <v>Massachusetts-Other RO</v>
      </c>
    </row>
    <row r="35" spans="2:26" x14ac:dyDescent="0.2">
      <c r="B35" t="s">
        <v>723</v>
      </c>
      <c r="C35">
        <v>2500</v>
      </c>
      <c r="F35">
        <v>34</v>
      </c>
      <c r="G35">
        <v>2</v>
      </c>
      <c r="H35" s="273" t="s">
        <v>89</v>
      </c>
      <c r="I35" s="273" t="s">
        <v>62</v>
      </c>
      <c r="J35" t="s">
        <v>386</v>
      </c>
      <c r="L35">
        <v>34</v>
      </c>
      <c r="M35">
        <v>2</v>
      </c>
      <c r="N35" t="s">
        <v>253</v>
      </c>
      <c r="O35" t="s">
        <v>289</v>
      </c>
      <c r="P35" t="s">
        <v>386</v>
      </c>
      <c r="Y35" s="110" t="s">
        <v>542</v>
      </c>
      <c r="Z35" s="110" t="str">
        <f>X32&amp;$AA$5</f>
        <v>Massachusetts-NWQ</v>
      </c>
    </row>
    <row r="36" spans="2:26" x14ac:dyDescent="0.2">
      <c r="B36" t="s">
        <v>724</v>
      </c>
      <c r="C36">
        <v>2600</v>
      </c>
      <c r="F36">
        <v>35</v>
      </c>
      <c r="G36">
        <v>2</v>
      </c>
      <c r="H36" s="273" t="s">
        <v>148</v>
      </c>
      <c r="I36" s="273" t="s">
        <v>65</v>
      </c>
      <c r="J36" t="s">
        <v>386</v>
      </c>
      <c r="L36">
        <v>35</v>
      </c>
      <c r="M36">
        <v>3</v>
      </c>
      <c r="N36" t="s">
        <v>387</v>
      </c>
      <c r="O36" t="s">
        <v>335</v>
      </c>
      <c r="P36" t="s">
        <v>387</v>
      </c>
      <c r="X36" s="110" t="s">
        <v>303</v>
      </c>
      <c r="Y36" s="110" t="s">
        <v>683</v>
      </c>
      <c r="Z36" s="110" t="str">
        <f>X36&amp;$AA$2</f>
        <v>Michigan-Total</v>
      </c>
    </row>
    <row r="37" spans="2:26" x14ac:dyDescent="0.2">
      <c r="B37" t="s">
        <v>183</v>
      </c>
      <c r="C37">
        <v>3100</v>
      </c>
      <c r="F37">
        <v>36</v>
      </c>
      <c r="G37">
        <v>2</v>
      </c>
      <c r="H37" s="273" t="s">
        <v>119</v>
      </c>
      <c r="I37" s="273" t="s">
        <v>70</v>
      </c>
      <c r="J37" t="s">
        <v>386</v>
      </c>
      <c r="L37">
        <v>36</v>
      </c>
      <c r="M37">
        <v>3</v>
      </c>
      <c r="N37" t="s">
        <v>266</v>
      </c>
      <c r="O37" t="s">
        <v>309</v>
      </c>
      <c r="P37" t="s">
        <v>387</v>
      </c>
      <c r="Y37" s="110" t="s">
        <v>550</v>
      </c>
      <c r="Z37" s="110" t="s">
        <v>760</v>
      </c>
    </row>
    <row r="38" spans="2:26" x14ac:dyDescent="0.2">
      <c r="B38" t="s">
        <v>717</v>
      </c>
      <c r="C38">
        <v>3200</v>
      </c>
      <c r="F38">
        <v>37</v>
      </c>
      <c r="G38">
        <v>2</v>
      </c>
      <c r="H38" s="273" t="s">
        <v>120</v>
      </c>
      <c r="I38" s="273" t="s">
        <v>76</v>
      </c>
      <c r="J38" t="s">
        <v>386</v>
      </c>
      <c r="L38">
        <v>37</v>
      </c>
      <c r="M38">
        <v>3</v>
      </c>
      <c r="N38" t="s">
        <v>279</v>
      </c>
      <c r="O38" t="s">
        <v>306</v>
      </c>
      <c r="P38" t="s">
        <v>387</v>
      </c>
      <c r="Y38" s="110" t="s">
        <v>549</v>
      </c>
      <c r="Z38" s="110" t="str">
        <f>X36&amp;$AA$4</f>
        <v>Michigan-Other RO</v>
      </c>
    </row>
    <row r="39" spans="2:26" x14ac:dyDescent="0.2">
      <c r="B39" t="s">
        <v>718</v>
      </c>
      <c r="C39">
        <v>3300</v>
      </c>
      <c r="F39">
        <v>38</v>
      </c>
      <c r="G39">
        <v>3</v>
      </c>
      <c r="H39" t="s">
        <v>387</v>
      </c>
      <c r="I39" t="s">
        <v>335</v>
      </c>
      <c r="J39" t="s">
        <v>387</v>
      </c>
      <c r="L39">
        <v>38</v>
      </c>
      <c r="M39">
        <v>3</v>
      </c>
      <c r="N39" t="s">
        <v>280</v>
      </c>
      <c r="O39" t="s">
        <v>328</v>
      </c>
      <c r="P39" t="s">
        <v>387</v>
      </c>
      <c r="Y39" s="110" t="s">
        <v>551</v>
      </c>
      <c r="Z39" s="110" t="str">
        <f>X36&amp;$AA$5</f>
        <v>Michigan-NWQ</v>
      </c>
    </row>
    <row r="40" spans="2:26" x14ac:dyDescent="0.2">
      <c r="B40" t="s">
        <v>179</v>
      </c>
      <c r="C40">
        <v>3400</v>
      </c>
      <c r="F40">
        <v>39</v>
      </c>
      <c r="G40">
        <v>3</v>
      </c>
      <c r="H40" s="273" t="s">
        <v>361</v>
      </c>
      <c r="I40" s="273" t="s">
        <v>873</v>
      </c>
      <c r="J40" t="s">
        <v>387</v>
      </c>
      <c r="L40">
        <v>39</v>
      </c>
      <c r="M40">
        <v>3</v>
      </c>
      <c r="N40" t="s">
        <v>249</v>
      </c>
      <c r="O40" t="s">
        <v>308</v>
      </c>
      <c r="P40" t="s">
        <v>387</v>
      </c>
      <c r="X40" s="110" t="s">
        <v>305</v>
      </c>
      <c r="Y40" s="110" t="s">
        <v>685</v>
      </c>
      <c r="Z40" s="110" t="str">
        <f>X40&amp;$AA$2</f>
        <v>Missouri-Total</v>
      </c>
    </row>
    <row r="41" spans="2:26" x14ac:dyDescent="0.2">
      <c r="B41" t="s">
        <v>719</v>
      </c>
      <c r="C41">
        <v>3500</v>
      </c>
      <c r="F41">
        <v>40</v>
      </c>
      <c r="G41">
        <v>3</v>
      </c>
      <c r="H41" s="273" t="s">
        <v>135</v>
      </c>
      <c r="I41" s="273" t="s">
        <v>33</v>
      </c>
      <c r="J41" t="s">
        <v>387</v>
      </c>
      <c r="L41">
        <v>40</v>
      </c>
      <c r="M41">
        <v>3</v>
      </c>
      <c r="N41" t="s">
        <v>274</v>
      </c>
      <c r="O41" t="s">
        <v>324</v>
      </c>
      <c r="P41" t="s">
        <v>387</v>
      </c>
      <c r="Y41" s="110" t="s">
        <v>556</v>
      </c>
      <c r="Z41" s="110" t="s">
        <v>758</v>
      </c>
    </row>
    <row r="42" spans="2:26" x14ac:dyDescent="0.2">
      <c r="B42" t="s">
        <v>720</v>
      </c>
      <c r="C42">
        <v>3600</v>
      </c>
      <c r="F42">
        <v>41</v>
      </c>
      <c r="G42">
        <v>3</v>
      </c>
      <c r="H42" s="273" t="s">
        <v>132</v>
      </c>
      <c r="I42" s="273" t="s">
        <v>34</v>
      </c>
      <c r="J42" t="s">
        <v>387</v>
      </c>
      <c r="L42">
        <v>41</v>
      </c>
      <c r="M42">
        <v>3</v>
      </c>
      <c r="N42" t="s">
        <v>238</v>
      </c>
      <c r="O42" t="s">
        <v>307</v>
      </c>
      <c r="P42" t="s">
        <v>387</v>
      </c>
      <c r="Y42" s="110" t="s">
        <v>555</v>
      </c>
      <c r="Z42" s="110" t="str">
        <f>X40&amp;$AA$4</f>
        <v>Missouri-Other RO</v>
      </c>
    </row>
    <row r="43" spans="2:26" x14ac:dyDescent="0.2">
      <c r="B43" s="110"/>
      <c r="F43">
        <v>42</v>
      </c>
      <c r="G43">
        <v>3</v>
      </c>
      <c r="H43" s="273" t="s">
        <v>155</v>
      </c>
      <c r="I43" t="s">
        <v>36</v>
      </c>
      <c r="J43" t="s">
        <v>387</v>
      </c>
      <c r="L43">
        <v>42</v>
      </c>
      <c r="M43">
        <v>3</v>
      </c>
      <c r="N43" t="s">
        <v>239</v>
      </c>
      <c r="O43" t="s">
        <v>325</v>
      </c>
      <c r="P43" t="s">
        <v>387</v>
      </c>
      <c r="Y43" s="110" t="s">
        <v>557</v>
      </c>
      <c r="Z43" s="110" t="str">
        <f>X40&amp;$AA$5</f>
        <v>Missouri-NWQ</v>
      </c>
    </row>
    <row r="44" spans="2:26" x14ac:dyDescent="0.2">
      <c r="B44" s="110" t="s">
        <v>846</v>
      </c>
      <c r="F44">
        <v>43</v>
      </c>
      <c r="G44">
        <v>3</v>
      </c>
      <c r="H44" s="273" t="s">
        <v>154</v>
      </c>
      <c r="I44" t="s">
        <v>874</v>
      </c>
      <c r="J44" t="s">
        <v>387</v>
      </c>
      <c r="L44">
        <v>43</v>
      </c>
      <c r="M44">
        <v>3</v>
      </c>
      <c r="N44" t="s">
        <v>254</v>
      </c>
      <c r="O44" t="s">
        <v>318</v>
      </c>
      <c r="P44" t="s">
        <v>387</v>
      </c>
      <c r="X44" t="s">
        <v>321</v>
      </c>
      <c r="Y44" s="110" t="s">
        <v>691</v>
      </c>
      <c r="Z44" s="110" t="str">
        <f>X44&amp;$AA$2</f>
        <v>New Hampshire-Total</v>
      </c>
    </row>
    <row r="45" spans="2:26" x14ac:dyDescent="0.2">
      <c r="B45" s="110" t="s">
        <v>432</v>
      </c>
      <c r="D45" s="115">
        <v>6</v>
      </c>
      <c r="F45">
        <v>44</v>
      </c>
      <c r="G45">
        <v>3</v>
      </c>
      <c r="H45" s="273" t="s">
        <v>150</v>
      </c>
      <c r="I45" t="s">
        <v>39</v>
      </c>
      <c r="J45" t="s">
        <v>387</v>
      </c>
      <c r="L45">
        <v>44</v>
      </c>
      <c r="M45">
        <v>3</v>
      </c>
      <c r="N45" t="s">
        <v>257</v>
      </c>
      <c r="O45" t="s">
        <v>326</v>
      </c>
      <c r="P45" t="s">
        <v>387</v>
      </c>
      <c r="Y45" s="110" t="s">
        <v>574</v>
      </c>
      <c r="Z45" s="110" t="s">
        <v>730</v>
      </c>
    </row>
    <row r="46" spans="2:26" x14ac:dyDescent="0.2">
      <c r="B46" s="114" t="s">
        <v>460</v>
      </c>
      <c r="C46" t="str">
        <f>IF(D10=6,DS_RO&amp;"_N",IF(D20&gt;11,DS_RO&amp;"_N",DS_RO))</f>
        <v>DIST_NE</v>
      </c>
      <c r="F46">
        <v>45</v>
      </c>
      <c r="G46">
        <v>3</v>
      </c>
      <c r="H46" s="273" t="s">
        <v>133</v>
      </c>
      <c r="I46" t="s">
        <v>43</v>
      </c>
      <c r="J46" t="s">
        <v>387</v>
      </c>
      <c r="L46">
        <v>45</v>
      </c>
      <c r="M46">
        <v>3</v>
      </c>
      <c r="N46" t="s">
        <v>243</v>
      </c>
      <c r="O46" t="s">
        <v>316</v>
      </c>
      <c r="P46" t="s">
        <v>387</v>
      </c>
      <c r="Y46" s="110" t="s">
        <v>573</v>
      </c>
      <c r="Z46" s="110" t="str">
        <f>X44&amp;$AA$4</f>
        <v>New Hampshire-Other RO</v>
      </c>
    </row>
    <row r="47" spans="2:26" x14ac:dyDescent="0.2">
      <c r="F47">
        <v>46</v>
      </c>
      <c r="G47">
        <v>3</v>
      </c>
      <c r="H47" s="273" t="s">
        <v>146</v>
      </c>
      <c r="I47" t="s">
        <v>23</v>
      </c>
      <c r="J47" t="s">
        <v>387</v>
      </c>
      <c r="L47">
        <v>46</v>
      </c>
      <c r="M47">
        <v>3</v>
      </c>
      <c r="N47" t="s">
        <v>235</v>
      </c>
      <c r="O47" t="s">
        <v>327</v>
      </c>
      <c r="P47" t="s">
        <v>387</v>
      </c>
      <c r="Y47" s="110" t="s">
        <v>575</v>
      </c>
      <c r="Z47" s="110" t="str">
        <f>X44&amp;$AA$5</f>
        <v>New Hampshire-NWQ</v>
      </c>
    </row>
    <row r="48" spans="2:26" x14ac:dyDescent="0.2">
      <c r="F48">
        <v>47</v>
      </c>
      <c r="G48">
        <v>3</v>
      </c>
      <c r="H48" s="273" t="s">
        <v>156</v>
      </c>
      <c r="I48" t="s">
        <v>67</v>
      </c>
      <c r="J48" t="s">
        <v>387</v>
      </c>
      <c r="L48">
        <v>47</v>
      </c>
      <c r="M48">
        <v>4</v>
      </c>
      <c r="N48" t="s">
        <v>389</v>
      </c>
      <c r="O48" t="s">
        <v>336</v>
      </c>
      <c r="P48" t="s">
        <v>389</v>
      </c>
      <c r="X48" t="s">
        <v>285</v>
      </c>
      <c r="Y48" s="110" t="s">
        <v>692</v>
      </c>
      <c r="Z48" s="110" t="str">
        <f>X48&amp;$AA$2</f>
        <v>New Jersey-Total</v>
      </c>
    </row>
    <row r="49" spans="6:31" x14ac:dyDescent="0.2">
      <c r="F49">
        <v>48</v>
      </c>
      <c r="G49">
        <v>3</v>
      </c>
      <c r="H49" s="273" t="s">
        <v>134</v>
      </c>
      <c r="I49" t="s">
        <v>69</v>
      </c>
      <c r="J49" t="s">
        <v>387</v>
      </c>
      <c r="L49">
        <v>48</v>
      </c>
      <c r="M49">
        <v>4</v>
      </c>
      <c r="N49" t="s">
        <v>354</v>
      </c>
      <c r="O49" t="s">
        <v>330</v>
      </c>
      <c r="P49" t="s">
        <v>389</v>
      </c>
      <c r="Y49" s="110" t="s">
        <v>577</v>
      </c>
      <c r="Z49" s="110" t="s">
        <v>736</v>
      </c>
    </row>
    <row r="50" spans="6:31" x14ac:dyDescent="0.2">
      <c r="F50">
        <v>49</v>
      </c>
      <c r="G50">
        <v>3</v>
      </c>
      <c r="H50" s="273" t="s">
        <v>144</v>
      </c>
      <c r="I50" t="s">
        <v>72</v>
      </c>
      <c r="J50" t="s">
        <v>387</v>
      </c>
      <c r="L50">
        <v>49</v>
      </c>
      <c r="M50">
        <v>4</v>
      </c>
      <c r="N50" t="s">
        <v>261</v>
      </c>
      <c r="O50" t="s">
        <v>332</v>
      </c>
      <c r="P50" t="s">
        <v>389</v>
      </c>
      <c r="Y50" s="110" t="s">
        <v>576</v>
      </c>
      <c r="Z50" s="110" t="str">
        <f>X48&amp;$AA$4</f>
        <v>New Jersey-Other RO</v>
      </c>
    </row>
    <row r="51" spans="6:31" x14ac:dyDescent="0.2">
      <c r="F51">
        <v>50</v>
      </c>
      <c r="G51">
        <v>3</v>
      </c>
      <c r="H51" s="273" t="s">
        <v>157</v>
      </c>
      <c r="I51" t="s">
        <v>74</v>
      </c>
      <c r="J51" t="s">
        <v>387</v>
      </c>
      <c r="L51">
        <v>50</v>
      </c>
      <c r="M51">
        <v>4</v>
      </c>
      <c r="N51" t="s">
        <v>248</v>
      </c>
      <c r="O51" t="s">
        <v>313</v>
      </c>
      <c r="P51" t="s">
        <v>389</v>
      </c>
      <c r="Y51" s="110" t="s">
        <v>578</v>
      </c>
      <c r="Z51" s="110" t="str">
        <f>X48&amp;$AA$5</f>
        <v>New Jersey-NWQ</v>
      </c>
    </row>
    <row r="52" spans="6:31" x14ac:dyDescent="0.2">
      <c r="F52">
        <v>51</v>
      </c>
      <c r="G52">
        <v>4</v>
      </c>
      <c r="H52" t="s">
        <v>389</v>
      </c>
      <c r="I52" t="s">
        <v>336</v>
      </c>
      <c r="J52" t="s">
        <v>389</v>
      </c>
      <c r="L52">
        <v>51</v>
      </c>
      <c r="M52">
        <v>4</v>
      </c>
      <c r="N52" t="s">
        <v>277</v>
      </c>
      <c r="O52" t="s">
        <v>334</v>
      </c>
      <c r="P52" t="s">
        <v>389</v>
      </c>
      <c r="X52" t="s">
        <v>53</v>
      </c>
      <c r="Y52" s="110" t="s">
        <v>695</v>
      </c>
      <c r="Z52" s="110" t="str">
        <f>X52&amp;$AA$2</f>
        <v>New York-Total</v>
      </c>
    </row>
    <row r="53" spans="6:31" x14ac:dyDescent="0.2">
      <c r="F53">
        <v>52</v>
      </c>
      <c r="G53">
        <v>4</v>
      </c>
      <c r="H53" s="273" t="s">
        <v>136</v>
      </c>
      <c r="I53" t="s">
        <v>25</v>
      </c>
      <c r="J53" t="s">
        <v>389</v>
      </c>
      <c r="L53">
        <v>52</v>
      </c>
      <c r="M53">
        <v>4</v>
      </c>
      <c r="N53" t="s">
        <v>250</v>
      </c>
      <c r="O53" t="s">
        <v>314</v>
      </c>
      <c r="P53" t="s">
        <v>389</v>
      </c>
      <c r="Y53" s="110" t="s">
        <v>587</v>
      </c>
      <c r="Z53" s="110" t="s">
        <v>744</v>
      </c>
    </row>
    <row r="54" spans="6:31" x14ac:dyDescent="0.2">
      <c r="F54">
        <v>53</v>
      </c>
      <c r="G54">
        <v>4</v>
      </c>
      <c r="H54" s="273" t="s">
        <v>160</v>
      </c>
      <c r="I54" t="s">
        <v>26</v>
      </c>
      <c r="J54" t="s">
        <v>389</v>
      </c>
      <c r="L54">
        <v>53</v>
      </c>
      <c r="M54">
        <v>4</v>
      </c>
      <c r="N54" t="s">
        <v>244</v>
      </c>
      <c r="O54" t="s">
        <v>319</v>
      </c>
      <c r="P54" t="s">
        <v>389</v>
      </c>
      <c r="Y54" s="110" t="s">
        <v>586</v>
      </c>
      <c r="Z54" s="110" t="s">
        <v>737</v>
      </c>
    </row>
    <row r="55" spans="6:31" x14ac:dyDescent="0.2">
      <c r="F55">
        <v>54</v>
      </c>
      <c r="G55">
        <v>4</v>
      </c>
      <c r="H55" s="273" t="s">
        <v>142</v>
      </c>
      <c r="I55" t="s">
        <v>28</v>
      </c>
      <c r="J55" t="s">
        <v>389</v>
      </c>
      <c r="L55">
        <v>54</v>
      </c>
      <c r="M55">
        <v>4</v>
      </c>
      <c r="N55" t="s">
        <v>234</v>
      </c>
      <c r="O55" t="s">
        <v>311</v>
      </c>
      <c r="P55" t="s">
        <v>389</v>
      </c>
      <c r="Y55" s="110" t="s">
        <v>585</v>
      </c>
      <c r="Z55" s="110" t="str">
        <f>X52&amp;$AA$4</f>
        <v>New York-Other RO</v>
      </c>
    </row>
    <row r="56" spans="6:31" x14ac:dyDescent="0.2">
      <c r="F56">
        <v>55</v>
      </c>
      <c r="G56">
        <v>4</v>
      </c>
      <c r="H56" s="273" t="s">
        <v>158</v>
      </c>
      <c r="I56" t="s">
        <v>38</v>
      </c>
      <c r="J56" t="s">
        <v>389</v>
      </c>
      <c r="L56">
        <v>55</v>
      </c>
      <c r="M56">
        <v>4</v>
      </c>
      <c r="N56" t="s">
        <v>267</v>
      </c>
      <c r="O56" t="s">
        <v>315</v>
      </c>
      <c r="P56" t="s">
        <v>389</v>
      </c>
      <c r="Y56" s="110" t="s">
        <v>588</v>
      </c>
      <c r="Z56" s="110" t="str">
        <f>X52&amp;$AA$5</f>
        <v>New York-NWQ</v>
      </c>
    </row>
    <row r="57" spans="6:31" x14ac:dyDescent="0.2">
      <c r="F57">
        <v>56</v>
      </c>
      <c r="G57">
        <v>4</v>
      </c>
      <c r="H57" s="273" t="s">
        <v>139</v>
      </c>
      <c r="I57" t="s">
        <v>45</v>
      </c>
      <c r="J57" t="s">
        <v>389</v>
      </c>
      <c r="L57">
        <v>56</v>
      </c>
      <c r="M57">
        <v>4</v>
      </c>
      <c r="N57" t="s">
        <v>393</v>
      </c>
      <c r="O57" t="s">
        <v>357</v>
      </c>
      <c r="P57" t="s">
        <v>389</v>
      </c>
      <c r="X57" s="110" t="s">
        <v>299</v>
      </c>
      <c r="Y57" s="110" t="s">
        <v>696</v>
      </c>
      <c r="Z57" s="110" t="str">
        <f>X57&amp;$AA$2</f>
        <v>Ohio-Total</v>
      </c>
      <c r="AD57" s="110"/>
      <c r="AE57" s="110"/>
    </row>
    <row r="58" spans="6:31" x14ac:dyDescent="0.2">
      <c r="F58">
        <v>57</v>
      </c>
      <c r="G58">
        <v>4</v>
      </c>
      <c r="H58" s="273" t="s">
        <v>149</v>
      </c>
      <c r="I58" t="s">
        <v>48</v>
      </c>
      <c r="J58" t="s">
        <v>389</v>
      </c>
      <c r="L58">
        <v>57</v>
      </c>
      <c r="M58">
        <v>4</v>
      </c>
      <c r="N58" t="s">
        <v>260</v>
      </c>
      <c r="O58" t="s">
        <v>312</v>
      </c>
      <c r="P58" t="s">
        <v>389</v>
      </c>
      <c r="Y58" s="110" t="s">
        <v>590</v>
      </c>
      <c r="Z58" s="110" t="s">
        <v>755</v>
      </c>
      <c r="AD58" s="110"/>
      <c r="AE58" s="110"/>
    </row>
    <row r="59" spans="6:31" x14ac:dyDescent="0.2">
      <c r="F59">
        <v>58</v>
      </c>
      <c r="G59">
        <v>4</v>
      </c>
      <c r="H59" s="273" t="s">
        <v>138</v>
      </c>
      <c r="I59" t="s">
        <v>55</v>
      </c>
      <c r="J59" t="s">
        <v>389</v>
      </c>
      <c r="L59">
        <v>58</v>
      </c>
      <c r="M59">
        <v>4</v>
      </c>
      <c r="N59" t="s">
        <v>245</v>
      </c>
      <c r="O59" t="s">
        <v>73</v>
      </c>
      <c r="P59" t="s">
        <v>389</v>
      </c>
      <c r="Y59" s="110" t="s">
        <v>589</v>
      </c>
      <c r="Z59" s="110" t="str">
        <f>X57&amp;$AA$4</f>
        <v>Ohio-Other RO</v>
      </c>
      <c r="AD59" s="110"/>
      <c r="AE59" s="110"/>
    </row>
    <row r="60" spans="6:31" x14ac:dyDescent="0.2">
      <c r="F60">
        <v>59</v>
      </c>
      <c r="G60">
        <v>4</v>
      </c>
      <c r="H60" s="273" t="s">
        <v>140</v>
      </c>
      <c r="I60" t="s">
        <v>57</v>
      </c>
      <c r="J60" t="s">
        <v>389</v>
      </c>
      <c r="L60">
        <v>59</v>
      </c>
      <c r="M60">
        <v>5</v>
      </c>
      <c r="N60" t="s">
        <v>359</v>
      </c>
      <c r="O60" t="s">
        <v>365</v>
      </c>
      <c r="P60" t="s">
        <v>359</v>
      </c>
      <c r="Y60" s="110" t="s">
        <v>591</v>
      </c>
      <c r="Z60" s="110" t="str">
        <f>X57&amp;$AA$5</f>
        <v>Ohio-NWQ</v>
      </c>
      <c r="AD60" s="110"/>
      <c r="AE60" s="110"/>
    </row>
    <row r="61" spans="6:31" x14ac:dyDescent="0.2">
      <c r="F61">
        <v>60</v>
      </c>
      <c r="G61">
        <v>4</v>
      </c>
      <c r="H61" s="273" t="s">
        <v>143</v>
      </c>
      <c r="I61" t="s">
        <v>59</v>
      </c>
      <c r="J61" t="s">
        <v>389</v>
      </c>
      <c r="L61">
        <v>60</v>
      </c>
      <c r="M61">
        <v>5</v>
      </c>
      <c r="N61" t="s">
        <v>359</v>
      </c>
      <c r="O61" s="110" t="s">
        <v>459</v>
      </c>
      <c r="P61" t="s">
        <v>359</v>
      </c>
      <c r="X61" t="s">
        <v>286</v>
      </c>
      <c r="Y61" s="110" t="s">
        <v>700</v>
      </c>
      <c r="Z61" s="110" t="str">
        <f>X61&amp;$AA$2</f>
        <v>Pennsylvania-Total</v>
      </c>
    </row>
    <row r="62" spans="6:31" x14ac:dyDescent="0.2">
      <c r="F62">
        <v>61</v>
      </c>
      <c r="G62">
        <v>4</v>
      </c>
      <c r="H62" s="273" t="s">
        <v>147</v>
      </c>
      <c r="I62" t="s">
        <v>61</v>
      </c>
      <c r="J62" t="s">
        <v>389</v>
      </c>
      <c r="Y62" s="110" t="s">
        <v>601</v>
      </c>
      <c r="Z62" s="110" t="s">
        <v>739</v>
      </c>
    </row>
    <row r="63" spans="6:31" x14ac:dyDescent="0.2">
      <c r="F63">
        <v>62</v>
      </c>
      <c r="G63">
        <v>4</v>
      </c>
      <c r="H63" s="273" t="s">
        <v>137</v>
      </c>
      <c r="I63" t="s">
        <v>63</v>
      </c>
      <c r="J63" t="s">
        <v>389</v>
      </c>
      <c r="Y63" s="110" t="s">
        <v>602</v>
      </c>
      <c r="Z63" s="110" t="s">
        <v>745</v>
      </c>
      <c r="AD63" s="110"/>
      <c r="AE63" s="110"/>
    </row>
    <row r="64" spans="6:31" x14ac:dyDescent="0.2">
      <c r="F64">
        <v>63</v>
      </c>
      <c r="G64">
        <v>4</v>
      </c>
      <c r="H64" s="273" t="s">
        <v>152</v>
      </c>
      <c r="I64" t="s">
        <v>64</v>
      </c>
      <c r="J64" t="s">
        <v>389</v>
      </c>
      <c r="Y64" s="110" t="s">
        <v>600</v>
      </c>
      <c r="Z64" s="110" t="str">
        <f>X61&amp;$AA$4</f>
        <v>Pennsylvania-Other RO</v>
      </c>
      <c r="AD64" s="110"/>
      <c r="AE64" s="110"/>
    </row>
    <row r="65" spans="6:31" x14ac:dyDescent="0.2">
      <c r="F65">
        <v>64</v>
      </c>
      <c r="G65">
        <v>4</v>
      </c>
      <c r="H65" s="273" t="s">
        <v>141</v>
      </c>
      <c r="I65" t="s">
        <v>66</v>
      </c>
      <c r="J65" t="s">
        <v>389</v>
      </c>
      <c r="Y65" s="110" t="s">
        <v>603</v>
      </c>
      <c r="Z65" s="110" t="str">
        <f>X61&amp;$AA$5</f>
        <v>Pennsylvania-NWQ</v>
      </c>
      <c r="AD65" s="110"/>
      <c r="AE65" s="110"/>
    </row>
    <row r="66" spans="6:31" x14ac:dyDescent="0.2">
      <c r="F66">
        <v>65</v>
      </c>
      <c r="G66">
        <v>5</v>
      </c>
      <c r="H66" t="s">
        <v>359</v>
      </c>
      <c r="I66" t="s">
        <v>365</v>
      </c>
      <c r="J66" t="s">
        <v>359</v>
      </c>
      <c r="X66" t="s">
        <v>283</v>
      </c>
      <c r="Y66" s="110" t="s">
        <v>703</v>
      </c>
      <c r="Z66" s="110" t="str">
        <f>X66&amp;$AA$2</f>
        <v>Rhode Island-Total</v>
      </c>
      <c r="AD66" s="110"/>
      <c r="AE66" s="110"/>
    </row>
    <row r="67" spans="6:31" x14ac:dyDescent="0.2">
      <c r="F67">
        <v>66</v>
      </c>
      <c r="G67">
        <v>5</v>
      </c>
      <c r="H67" t="s">
        <v>391</v>
      </c>
      <c r="I67" t="s">
        <v>392</v>
      </c>
      <c r="J67" t="s">
        <v>359</v>
      </c>
      <c r="Y67" s="110" t="s">
        <v>609</v>
      </c>
      <c r="Z67" s="110" t="s">
        <v>727</v>
      </c>
      <c r="AD67" s="110"/>
      <c r="AE67" s="110"/>
    </row>
    <row r="68" spans="6:31" x14ac:dyDescent="0.2">
      <c r="F68">
        <v>67</v>
      </c>
      <c r="G68">
        <v>5</v>
      </c>
      <c r="H68" t="s">
        <v>384</v>
      </c>
      <c r="I68" t="s">
        <v>6</v>
      </c>
      <c r="J68" t="s">
        <v>359</v>
      </c>
      <c r="Y68" s="110" t="s">
        <v>608</v>
      </c>
      <c r="Z68" s="110" t="str">
        <f>X66&amp;$AA$4</f>
        <v>Rhode Island-Other RO</v>
      </c>
      <c r="AD68" s="110"/>
      <c r="AE68" s="110"/>
    </row>
    <row r="69" spans="6:31" x14ac:dyDescent="0.2">
      <c r="Y69" s="110" t="s">
        <v>610</v>
      </c>
      <c r="Z69" s="110" t="str">
        <f>X66&amp;$AA$5</f>
        <v>Rhode Island-NWQ</v>
      </c>
      <c r="AD69" s="110"/>
      <c r="AE69" s="110"/>
    </row>
    <row r="70" spans="6:31" x14ac:dyDescent="0.2">
      <c r="X70" t="s">
        <v>323</v>
      </c>
      <c r="Y70" s="110" t="s">
        <v>710</v>
      </c>
      <c r="Z70" s="110" t="str">
        <f>X70&amp;$AA$2</f>
        <v>Vermont-Total</v>
      </c>
      <c r="AD70" s="110"/>
      <c r="AE70" s="110"/>
    </row>
    <row r="71" spans="6:31" x14ac:dyDescent="0.2">
      <c r="Y71" s="110" t="s">
        <v>631</v>
      </c>
      <c r="Z71" s="110" t="s">
        <v>740</v>
      </c>
    </row>
    <row r="72" spans="6:31" x14ac:dyDescent="0.2">
      <c r="Y72" s="110" t="s">
        <v>630</v>
      </c>
      <c r="Z72" s="110" t="str">
        <f>X70&amp;$AA$4</f>
        <v>Vermont-Other RO</v>
      </c>
    </row>
    <row r="73" spans="6:31" x14ac:dyDescent="0.2">
      <c r="Y73" s="110" t="s">
        <v>632</v>
      </c>
      <c r="Z73" s="110" t="str">
        <f>X70&amp;$AA$5</f>
        <v>Vermont-NWQ</v>
      </c>
    </row>
    <row r="74" spans="6:31" x14ac:dyDescent="0.2">
      <c r="X74" s="110" t="s">
        <v>304</v>
      </c>
      <c r="Y74" s="110" t="s">
        <v>712</v>
      </c>
      <c r="Z74" s="110" t="str">
        <f>X74&amp;$AA$2</f>
        <v>Wisconsin-Total</v>
      </c>
    </row>
    <row r="75" spans="6:31" x14ac:dyDescent="0.2">
      <c r="Y75" s="110" t="s">
        <v>637</v>
      </c>
      <c r="Z75" s="110" t="s">
        <v>753</v>
      </c>
    </row>
    <row r="76" spans="6:31" x14ac:dyDescent="0.2">
      <c r="Y76" s="110" t="s">
        <v>636</v>
      </c>
      <c r="Z76" s="110" t="str">
        <f>X74&amp;$AA$4</f>
        <v>Wisconsin-Other RO</v>
      </c>
    </row>
    <row r="77" spans="6:31" x14ac:dyDescent="0.2">
      <c r="Y77" s="110" t="s">
        <v>638</v>
      </c>
      <c r="Z77" s="110" t="str">
        <f>X74&amp;$AA$5</f>
        <v>Wisconsin-NWQ</v>
      </c>
    </row>
    <row r="78" spans="6:31" x14ac:dyDescent="0.2">
      <c r="X78" s="110" t="s">
        <v>337</v>
      </c>
      <c r="Z78" s="110" t="s">
        <v>350</v>
      </c>
    </row>
    <row r="79" spans="6:31" x14ac:dyDescent="0.2">
      <c r="X79" s="110" t="s">
        <v>297</v>
      </c>
      <c r="Y79" s="110" t="s">
        <v>665</v>
      </c>
      <c r="Z79" s="110" t="str">
        <f>X79&amp;$AA$2</f>
        <v>Alabama-Total</v>
      </c>
    </row>
    <row r="80" spans="6:31" x14ac:dyDescent="0.2">
      <c r="Y80" s="110" t="s">
        <v>486</v>
      </c>
      <c r="Z80" s="110" t="s">
        <v>746</v>
      </c>
    </row>
    <row r="81" spans="15:26" x14ac:dyDescent="0.2">
      <c r="X81" s="110" t="s">
        <v>350</v>
      </c>
      <c r="Y81" s="110" t="s">
        <v>485</v>
      </c>
      <c r="Z81" s="110" t="str">
        <f>X79&amp;$AA$4</f>
        <v>Alabama-Other RO</v>
      </c>
    </row>
    <row r="82" spans="15:26" x14ac:dyDescent="0.2">
      <c r="X82" s="110" t="s">
        <v>350</v>
      </c>
      <c r="Y82" s="110" t="s">
        <v>487</v>
      </c>
      <c r="Z82" s="110" t="str">
        <f>X79&amp;$AA$5</f>
        <v>Alabama-NWQ</v>
      </c>
    </row>
    <row r="83" spans="15:26" x14ac:dyDescent="0.2">
      <c r="X83" s="110" t="s">
        <v>317</v>
      </c>
      <c r="Y83" s="110" t="s">
        <v>666</v>
      </c>
      <c r="Z83" s="110" t="str">
        <f>X83&amp;$AA$2</f>
        <v>Arkansas-Total</v>
      </c>
    </row>
    <row r="84" spans="15:26" x14ac:dyDescent="0.2">
      <c r="Y84" s="110" t="s">
        <v>489</v>
      </c>
      <c r="Z84" s="110" t="s">
        <v>767</v>
      </c>
    </row>
    <row r="85" spans="15:26" x14ac:dyDescent="0.2">
      <c r="X85" s="110" t="s">
        <v>350</v>
      </c>
      <c r="Y85" s="110" t="s">
        <v>488</v>
      </c>
      <c r="Z85" s="110" t="str">
        <f>X83&amp;$AA$4</f>
        <v>Arkansas-Other RO</v>
      </c>
    </row>
    <row r="86" spans="15:26" x14ac:dyDescent="0.2">
      <c r="X86" s="110" t="s">
        <v>350</v>
      </c>
      <c r="Y86" s="110" t="s">
        <v>490</v>
      </c>
      <c r="Z86" s="110" t="str">
        <f>X83&amp;$AA$5</f>
        <v>Arkansas-NWQ</v>
      </c>
    </row>
    <row r="87" spans="15:26" x14ac:dyDescent="0.2">
      <c r="X87" s="110" t="s">
        <v>331</v>
      </c>
      <c r="Y87" s="110" t="s">
        <v>670</v>
      </c>
      <c r="Z87" s="110" t="str">
        <f>X87&amp;$AA$2</f>
        <v>Florida-Total</v>
      </c>
    </row>
    <row r="88" spans="15:26" x14ac:dyDescent="0.2">
      <c r="Y88" s="110" t="s">
        <v>511</v>
      </c>
      <c r="Z88" s="110" t="s">
        <v>747</v>
      </c>
    </row>
    <row r="89" spans="15:26" x14ac:dyDescent="0.2">
      <c r="X89" s="110" t="s">
        <v>350</v>
      </c>
      <c r="Y89" s="110" t="s">
        <v>510</v>
      </c>
      <c r="Z89" s="110" t="str">
        <f>X87&amp;$AA$4</f>
        <v>Florida-Other RO</v>
      </c>
    </row>
    <row r="90" spans="15:26" x14ac:dyDescent="0.2">
      <c r="X90" s="110" t="s">
        <v>350</v>
      </c>
      <c r="Y90" s="110" t="s">
        <v>512</v>
      </c>
      <c r="Z90" s="110" t="str">
        <f>X87&amp;$AA$5</f>
        <v>Florida-NWQ</v>
      </c>
    </row>
    <row r="91" spans="15:26" x14ac:dyDescent="0.2">
      <c r="X91" s="110" t="s">
        <v>291</v>
      </c>
      <c r="Y91" s="110" t="s">
        <v>671</v>
      </c>
      <c r="Z91" s="110" t="str">
        <f>X91&amp;$AA$2</f>
        <v>Georgia-Total</v>
      </c>
    </row>
    <row r="92" spans="15:26" x14ac:dyDescent="0.2">
      <c r="O92" s="110"/>
      <c r="X92" s="110" t="s">
        <v>350</v>
      </c>
      <c r="Y92" s="110" t="s">
        <v>514</v>
      </c>
      <c r="Z92" s="110" t="s">
        <v>748</v>
      </c>
    </row>
    <row r="93" spans="15:26" x14ac:dyDescent="0.2">
      <c r="X93" s="110" t="s">
        <v>350</v>
      </c>
      <c r="Y93" s="110" t="s">
        <v>513</v>
      </c>
      <c r="Z93" s="110" t="str">
        <f>X91&amp;$AA$4</f>
        <v>Georgia-Other RO</v>
      </c>
    </row>
    <row r="94" spans="15:26" x14ac:dyDescent="0.2">
      <c r="X94" s="110" t="s">
        <v>350</v>
      </c>
      <c r="Y94" s="110" t="s">
        <v>515</v>
      </c>
      <c r="Z94" s="110" t="str">
        <f>X91&amp;$AA$5</f>
        <v>Georgia-NWQ</v>
      </c>
    </row>
    <row r="95" spans="15:26" x14ac:dyDescent="0.2">
      <c r="X95" s="110" t="s">
        <v>301</v>
      </c>
      <c r="Y95" s="110" t="s">
        <v>678</v>
      </c>
      <c r="Z95" s="110" t="str">
        <f>X95&amp;$AA$2</f>
        <v>Kentucky-Total</v>
      </c>
    </row>
    <row r="96" spans="15:26" x14ac:dyDescent="0.2">
      <c r="Y96" s="110" t="s">
        <v>535</v>
      </c>
      <c r="Z96" s="110" t="s">
        <v>749</v>
      </c>
    </row>
    <row r="97" spans="24:26" x14ac:dyDescent="0.2">
      <c r="Y97" s="110" t="s">
        <v>534</v>
      </c>
      <c r="Z97" s="110" t="str">
        <f>X95&amp;$AA$4</f>
        <v>Kentucky-Other RO</v>
      </c>
    </row>
    <row r="98" spans="24:26" x14ac:dyDescent="0.2">
      <c r="Y98" s="110" t="s">
        <v>536</v>
      </c>
      <c r="Z98" s="110" t="str">
        <f>X95&amp;$AA$5</f>
        <v>Kentucky-NWQ</v>
      </c>
    </row>
    <row r="99" spans="24:26" x14ac:dyDescent="0.2">
      <c r="X99" s="110" t="s">
        <v>296</v>
      </c>
      <c r="Y99" s="110" t="s">
        <v>679</v>
      </c>
      <c r="Z99" s="110" t="str">
        <f>X99&amp;$AA$2</f>
        <v>Louisiana-Total</v>
      </c>
    </row>
    <row r="100" spans="24:26" x14ac:dyDescent="0.2">
      <c r="X100" s="110" t="s">
        <v>350</v>
      </c>
      <c r="Y100" s="110" t="s">
        <v>538</v>
      </c>
      <c r="Z100" s="110" t="s">
        <v>768</v>
      </c>
    </row>
    <row r="101" spans="24:26" x14ac:dyDescent="0.2">
      <c r="X101" s="110" t="s">
        <v>350</v>
      </c>
      <c r="Y101" s="110" t="s">
        <v>537</v>
      </c>
      <c r="Z101" s="110" t="str">
        <f>X99&amp;$AA$4</f>
        <v>Louisiana-Other RO</v>
      </c>
    </row>
    <row r="102" spans="24:26" x14ac:dyDescent="0.2">
      <c r="X102" s="110" t="s">
        <v>350</v>
      </c>
      <c r="Y102" s="110" t="s">
        <v>539</v>
      </c>
      <c r="Z102" s="110" t="str">
        <f>X99&amp;$AA$5</f>
        <v>Louisiana-NWQ</v>
      </c>
    </row>
    <row r="103" spans="24:26" x14ac:dyDescent="0.2">
      <c r="X103" s="110" t="s">
        <v>298</v>
      </c>
      <c r="Y103" s="110" t="s">
        <v>686</v>
      </c>
      <c r="Z103" s="110" t="str">
        <f>X103&amp;$AA$2</f>
        <v>Mississippi-Total</v>
      </c>
    </row>
    <row r="104" spans="24:26" x14ac:dyDescent="0.2">
      <c r="Y104" s="110" t="s">
        <v>559</v>
      </c>
      <c r="Z104" s="110" t="s">
        <v>769</v>
      </c>
    </row>
    <row r="105" spans="24:26" x14ac:dyDescent="0.2">
      <c r="Y105" s="110" t="s">
        <v>558</v>
      </c>
      <c r="Z105" s="110" t="str">
        <f>X103&amp;$AA$4</f>
        <v>Mississippi-Other RO</v>
      </c>
    </row>
    <row r="106" spans="24:26" x14ac:dyDescent="0.2">
      <c r="Y106" s="110" t="s">
        <v>560</v>
      </c>
      <c r="Z106" s="110" t="str">
        <f>X103&amp;$AA$5</f>
        <v>Mississippi-NWQ</v>
      </c>
    </row>
    <row r="107" spans="24:26" x14ac:dyDescent="0.2">
      <c r="X107" t="s">
        <v>292</v>
      </c>
      <c r="Y107" s="110" t="s">
        <v>688</v>
      </c>
      <c r="Z107" s="110" t="str">
        <f>X107&amp;$AA$2</f>
        <v>North Carolina-Total</v>
      </c>
    </row>
    <row r="108" spans="24:26" x14ac:dyDescent="0.2">
      <c r="Y108" s="110" t="s">
        <v>565</v>
      </c>
      <c r="Z108" s="110" t="s">
        <v>738</v>
      </c>
    </row>
    <row r="109" spans="24:26" x14ac:dyDescent="0.2">
      <c r="Y109" s="110" t="s">
        <v>564</v>
      </c>
      <c r="Z109" s="110" t="str">
        <f>X107&amp;$AA$4</f>
        <v>North Carolina-Other RO</v>
      </c>
    </row>
    <row r="110" spans="24:26" x14ac:dyDescent="0.2">
      <c r="Y110" s="110" t="s">
        <v>566</v>
      </c>
      <c r="Z110" s="110" t="str">
        <f>X107&amp;$AA$5</f>
        <v>North Carolina-NWQ</v>
      </c>
    </row>
    <row r="111" spans="24:26" x14ac:dyDescent="0.2">
      <c r="X111" s="110" t="s">
        <v>333</v>
      </c>
      <c r="Y111" s="110" t="s">
        <v>702</v>
      </c>
      <c r="Z111" s="110" t="str">
        <f>X111&amp;$AA$2</f>
        <v>Puerto Rico-Total</v>
      </c>
    </row>
    <row r="112" spans="24:26" x14ac:dyDescent="0.2">
      <c r="Y112" s="110" t="s">
        <v>606</v>
      </c>
      <c r="Z112" s="110" t="s">
        <v>750</v>
      </c>
    </row>
    <row r="113" spans="24:26" x14ac:dyDescent="0.2">
      <c r="Y113" s="110" t="s">
        <v>605</v>
      </c>
      <c r="Z113" s="110" t="str">
        <f>X111&amp;$AA$4</f>
        <v>Puerto Rico-Other RO</v>
      </c>
    </row>
    <row r="114" spans="24:26" x14ac:dyDescent="0.2">
      <c r="Y114" s="110" t="s">
        <v>607</v>
      </c>
      <c r="Z114" s="110" t="str">
        <f>X111&amp;$AA$5</f>
        <v>Puerto Rico-NWQ</v>
      </c>
    </row>
    <row r="115" spans="24:26" x14ac:dyDescent="0.2">
      <c r="X115" s="110" t="s">
        <v>293</v>
      </c>
      <c r="Y115" s="110" t="s">
        <v>704</v>
      </c>
      <c r="Z115" s="110" t="str">
        <f>X115&amp;$AA$2</f>
        <v>South Carolina-Total</v>
      </c>
    </row>
    <row r="116" spans="24:26" x14ac:dyDescent="0.2">
      <c r="Y116" s="110" t="s">
        <v>612</v>
      </c>
      <c r="Z116" s="110" t="s">
        <v>751</v>
      </c>
    </row>
    <row r="117" spans="24:26" x14ac:dyDescent="0.2">
      <c r="Y117" s="110" t="s">
        <v>611</v>
      </c>
      <c r="Z117" s="110" t="str">
        <f>X115&amp;$AA$4</f>
        <v>South Carolina-Other RO</v>
      </c>
    </row>
    <row r="118" spans="24:26" x14ac:dyDescent="0.2">
      <c r="Y118" s="110" t="s">
        <v>613</v>
      </c>
      <c r="Z118" s="110" t="str">
        <f>X115&amp;$AA$5</f>
        <v>South Carolina-NWQ</v>
      </c>
    </row>
    <row r="119" spans="24:26" x14ac:dyDescent="0.2">
      <c r="X119" s="110" t="s">
        <v>294</v>
      </c>
      <c r="Y119" s="110" t="s">
        <v>706</v>
      </c>
      <c r="Z119" s="110" t="str">
        <f>X119&amp;$AA$2</f>
        <v>Tennessee-Total</v>
      </c>
    </row>
    <row r="120" spans="24:26" x14ac:dyDescent="0.2">
      <c r="Y120" s="110" t="s">
        <v>618</v>
      </c>
      <c r="Z120" s="110" t="s">
        <v>752</v>
      </c>
    </row>
    <row r="121" spans="24:26" x14ac:dyDescent="0.2">
      <c r="Y121" s="110" t="s">
        <v>617</v>
      </c>
      <c r="Z121" s="110" t="str">
        <f>X119&amp;$AA$4</f>
        <v>Tennessee-Other RO</v>
      </c>
    </row>
    <row r="122" spans="24:26" x14ac:dyDescent="0.2">
      <c r="Y122" s="110" t="s">
        <v>619</v>
      </c>
      <c r="Z122" s="110" t="str">
        <f>X119&amp;$AA$5</f>
        <v>Tennessee-NWQ</v>
      </c>
    </row>
    <row r="123" spans="24:26" x14ac:dyDescent="0.2">
      <c r="X123" t="s">
        <v>288</v>
      </c>
      <c r="Y123" s="110" t="s">
        <v>709</v>
      </c>
      <c r="Z123" s="110" t="str">
        <f>X123&amp;$AA$2</f>
        <v>Virginia-Total</v>
      </c>
    </row>
    <row r="124" spans="24:26" x14ac:dyDescent="0.2">
      <c r="Y124" s="110" t="s">
        <v>628</v>
      </c>
      <c r="Z124" s="110" t="s">
        <v>741</v>
      </c>
    </row>
    <row r="125" spans="24:26" x14ac:dyDescent="0.2">
      <c r="Y125" s="110" t="s">
        <v>627</v>
      </c>
      <c r="Z125" s="110" t="str">
        <f>X123&amp;$AA$4</f>
        <v>Virginia-Other RO</v>
      </c>
    </row>
    <row r="126" spans="24:26" x14ac:dyDescent="0.2">
      <c r="Y126" s="110" t="s">
        <v>629</v>
      </c>
      <c r="Z126" s="110" t="str">
        <f>X123&amp;$AA$5</f>
        <v>Virginia-NWQ</v>
      </c>
    </row>
    <row r="127" spans="24:26" x14ac:dyDescent="0.2">
      <c r="X127" t="s">
        <v>289</v>
      </c>
      <c r="Y127" s="110" t="s">
        <v>713</v>
      </c>
      <c r="Z127" s="110" t="str">
        <f>X127&amp;$AA$2</f>
        <v>West Virginia-Total</v>
      </c>
    </row>
    <row r="128" spans="24:26" x14ac:dyDescent="0.2">
      <c r="Y128" s="110" t="s">
        <v>640</v>
      </c>
      <c r="Z128" s="110" t="s">
        <v>742</v>
      </c>
    </row>
    <row r="129" spans="24:26" x14ac:dyDescent="0.2">
      <c r="Y129" s="110" t="s">
        <v>639</v>
      </c>
      <c r="Z129" s="110" t="str">
        <f>X127&amp;$AA$4</f>
        <v>West Virginia-Other RO</v>
      </c>
    </row>
    <row r="130" spans="24:26" x14ac:dyDescent="0.2">
      <c r="Y130" s="110" t="s">
        <v>641</v>
      </c>
      <c r="Z130" s="110" t="str">
        <f>X127&amp;$AA$5</f>
        <v>West Virginia-NWQ</v>
      </c>
    </row>
    <row r="131" spans="24:26" x14ac:dyDescent="0.2">
      <c r="X131" s="110" t="s">
        <v>335</v>
      </c>
      <c r="Z131" s="110" t="s">
        <v>350</v>
      </c>
    </row>
    <row r="132" spans="24:26" x14ac:dyDescent="0.2">
      <c r="X132" s="110" t="s">
        <v>309</v>
      </c>
      <c r="Y132" s="110" t="s">
        <v>669</v>
      </c>
      <c r="Z132" s="110" t="str">
        <f>X132&amp;$AA$2</f>
        <v>Colorado-Total</v>
      </c>
    </row>
    <row r="133" spans="24:26" x14ac:dyDescent="0.2">
      <c r="Y133" s="110" t="s">
        <v>500</v>
      </c>
      <c r="Z133" s="110" t="s">
        <v>766</v>
      </c>
    </row>
    <row r="134" spans="24:26" x14ac:dyDescent="0.2">
      <c r="X134" s="110" t="s">
        <v>350</v>
      </c>
      <c r="Y134" s="110" t="s">
        <v>499</v>
      </c>
      <c r="Z134" s="110" t="str">
        <f>X132&amp;$AA$4</f>
        <v>Colorado-Other RO</v>
      </c>
    </row>
    <row r="135" spans="24:26" x14ac:dyDescent="0.2">
      <c r="X135" s="110" t="s">
        <v>350</v>
      </c>
      <c r="Y135" s="110" t="s">
        <v>501</v>
      </c>
      <c r="Z135" s="110" t="str">
        <f>X132&amp;$AA$5</f>
        <v>Colorado-NWQ</v>
      </c>
    </row>
    <row r="136" spans="24:26" x14ac:dyDescent="0.2">
      <c r="X136" s="110" t="s">
        <v>306</v>
      </c>
      <c r="Y136" s="110" t="s">
        <v>673</v>
      </c>
      <c r="Z136" s="110" t="str">
        <f>X136&amp;$AA$2</f>
        <v>Iowa-Total</v>
      </c>
    </row>
    <row r="137" spans="24:26" x14ac:dyDescent="0.2">
      <c r="X137" s="110" t="s">
        <v>350</v>
      </c>
      <c r="Y137" s="110" t="s">
        <v>520</v>
      </c>
      <c r="Z137" s="110" t="s">
        <v>762</v>
      </c>
    </row>
    <row r="138" spans="24:26" x14ac:dyDescent="0.2">
      <c r="X138" s="110" t="s">
        <v>350</v>
      </c>
      <c r="Y138" s="110" t="s">
        <v>519</v>
      </c>
      <c r="Z138" s="110" t="str">
        <f>X136&amp;$AA$4</f>
        <v>Iowa-Other RO</v>
      </c>
    </row>
    <row r="139" spans="24:26" x14ac:dyDescent="0.2">
      <c r="X139" s="110" t="s">
        <v>350</v>
      </c>
      <c r="Y139" s="110" t="s">
        <v>521</v>
      </c>
      <c r="Z139" s="110" t="str">
        <f>X136&amp;$AA$5</f>
        <v>Iowa-NWQ</v>
      </c>
    </row>
    <row r="140" spans="24:26" x14ac:dyDescent="0.2">
      <c r="X140" s="110" t="s">
        <v>328</v>
      </c>
      <c r="Y140" s="110" t="s">
        <v>677</v>
      </c>
      <c r="Z140" s="110" t="str">
        <f>X140&amp;$AA$2</f>
        <v>Kansas-Total</v>
      </c>
    </row>
    <row r="141" spans="24:26" x14ac:dyDescent="0.2">
      <c r="Y141" s="110" t="s">
        <v>532</v>
      </c>
      <c r="Z141" s="110" t="s">
        <v>761</v>
      </c>
    </row>
    <row r="142" spans="24:26" x14ac:dyDescent="0.2">
      <c r="Y142" s="110" t="s">
        <v>531</v>
      </c>
      <c r="Z142" s="110" t="str">
        <f>X140&amp;$AA$4</f>
        <v>Kansas-Other RO</v>
      </c>
    </row>
    <row r="143" spans="24:26" x14ac:dyDescent="0.2">
      <c r="Y143" s="110" t="s">
        <v>533</v>
      </c>
      <c r="Z143" s="110" t="str">
        <f>X140&amp;$AA$5</f>
        <v>Kansas-NWQ</v>
      </c>
    </row>
    <row r="144" spans="24:26" x14ac:dyDescent="0.2">
      <c r="X144" s="110" t="s">
        <v>308</v>
      </c>
      <c r="Y144" s="110" t="s">
        <v>684</v>
      </c>
      <c r="Z144" s="110" t="str">
        <f>X144&amp;$AA$2</f>
        <v>Minnesota-Total</v>
      </c>
    </row>
    <row r="145" spans="24:26" x14ac:dyDescent="0.2">
      <c r="Y145" s="110" t="s">
        <v>553</v>
      </c>
      <c r="Z145" s="110" t="s">
        <v>759</v>
      </c>
    </row>
    <row r="146" spans="24:26" x14ac:dyDescent="0.2">
      <c r="Y146" s="110" t="s">
        <v>552</v>
      </c>
      <c r="Z146" s="110" t="str">
        <f>X144&amp;$AA$4</f>
        <v>Minnesota-Other RO</v>
      </c>
    </row>
    <row r="147" spans="24:26" x14ac:dyDescent="0.2">
      <c r="Y147" s="110" t="s">
        <v>554</v>
      </c>
      <c r="Z147" s="110" t="str">
        <f>X144&amp;$AA$5</f>
        <v>Minnesota-NWQ</v>
      </c>
    </row>
    <row r="148" spans="24:26" x14ac:dyDescent="0.2">
      <c r="X148" s="110" t="s">
        <v>324</v>
      </c>
      <c r="Y148" s="110" t="s">
        <v>687</v>
      </c>
      <c r="Z148" s="110" t="str">
        <f>X148&amp;$AA$2</f>
        <v>Montana-Total</v>
      </c>
    </row>
    <row r="149" spans="24:26" x14ac:dyDescent="0.2">
      <c r="Y149" s="110" t="s">
        <v>562</v>
      </c>
      <c r="Z149" s="110" t="s">
        <v>770</v>
      </c>
    </row>
    <row r="150" spans="24:26" x14ac:dyDescent="0.2">
      <c r="Y150" s="110" t="s">
        <v>561</v>
      </c>
      <c r="Z150" s="110" t="str">
        <f>X148&amp;$AA$4</f>
        <v>Montana-Other RO</v>
      </c>
    </row>
    <row r="151" spans="24:26" x14ac:dyDescent="0.2">
      <c r="Y151" s="110" t="s">
        <v>563</v>
      </c>
      <c r="Z151" s="110" t="str">
        <f>X148&amp;$AA$5</f>
        <v>Montana-NWQ</v>
      </c>
    </row>
    <row r="152" spans="24:26" x14ac:dyDescent="0.2">
      <c r="X152" s="110" t="s">
        <v>307</v>
      </c>
      <c r="Y152" s="110" t="s">
        <v>690</v>
      </c>
      <c r="Z152" s="110" t="str">
        <f>X152&amp;$AA$2</f>
        <v>Nebraska-Total</v>
      </c>
    </row>
    <row r="153" spans="24:26" x14ac:dyDescent="0.2">
      <c r="Y153" s="110" t="s">
        <v>571</v>
      </c>
      <c r="Z153" s="110" t="s">
        <v>757</v>
      </c>
    </row>
    <row r="154" spans="24:26" x14ac:dyDescent="0.2">
      <c r="Y154" s="110" t="s">
        <v>570</v>
      </c>
      <c r="Z154" s="110" t="str">
        <f>X152&amp;$AA$4</f>
        <v>Nebraska-Other RO</v>
      </c>
    </row>
    <row r="155" spans="24:26" x14ac:dyDescent="0.2">
      <c r="Y155" s="110" t="s">
        <v>572</v>
      </c>
      <c r="Z155" s="110" t="str">
        <f>X152&amp;$AA$5</f>
        <v>Nebraska-NWQ</v>
      </c>
    </row>
    <row r="156" spans="24:26" x14ac:dyDescent="0.2">
      <c r="X156" s="110" t="s">
        <v>325</v>
      </c>
      <c r="Y156" s="110" t="s">
        <v>689</v>
      </c>
      <c r="Z156" s="110" t="str">
        <f>X156&amp;$AA$2</f>
        <v>North Dakota-Total</v>
      </c>
    </row>
    <row r="157" spans="24:26" x14ac:dyDescent="0.2">
      <c r="Y157" s="110" t="s">
        <v>568</v>
      </c>
      <c r="Z157" s="110" t="s">
        <v>756</v>
      </c>
    </row>
    <row r="158" spans="24:26" x14ac:dyDescent="0.2">
      <c r="Y158" s="110" t="s">
        <v>567</v>
      </c>
      <c r="Z158" s="110" t="str">
        <f>X156&amp;$AA$4</f>
        <v>North Dakota-Other RO</v>
      </c>
    </row>
    <row r="159" spans="24:26" x14ac:dyDescent="0.2">
      <c r="Y159" s="110" t="s">
        <v>569</v>
      </c>
      <c r="Z159" s="110" t="str">
        <f>X156&amp;$AA$5</f>
        <v>North Dakota-NWQ</v>
      </c>
    </row>
    <row r="160" spans="24:26" x14ac:dyDescent="0.2">
      <c r="X160" s="110" t="s">
        <v>318</v>
      </c>
      <c r="Y160" s="110" t="s">
        <v>697</v>
      </c>
      <c r="Z160" s="110" t="str">
        <f>X160&amp;$AA$2</f>
        <v>Oklahoma-Total</v>
      </c>
    </row>
    <row r="161" spans="24:26" x14ac:dyDescent="0.2">
      <c r="Y161" s="110" t="s">
        <v>593</v>
      </c>
      <c r="Z161" s="110" t="s">
        <v>771</v>
      </c>
    </row>
    <row r="162" spans="24:26" x14ac:dyDescent="0.2">
      <c r="Y162" s="110" t="s">
        <v>592</v>
      </c>
      <c r="Z162" s="110" t="str">
        <f>X160&amp;$AA$4</f>
        <v>Oklahoma-Other RO</v>
      </c>
    </row>
    <row r="163" spans="24:26" x14ac:dyDescent="0.2">
      <c r="Y163" s="110" t="s">
        <v>594</v>
      </c>
      <c r="Z163" s="110" t="str">
        <f>X160&amp;$AA$5</f>
        <v>Oklahoma-NWQ</v>
      </c>
    </row>
    <row r="164" spans="24:26" x14ac:dyDescent="0.2">
      <c r="X164" s="110" t="s">
        <v>326</v>
      </c>
      <c r="Y164" s="110" t="s">
        <v>705</v>
      </c>
      <c r="Z164" s="110" t="str">
        <f>X164&amp;$AA$2</f>
        <v>South Dakota-Total</v>
      </c>
    </row>
    <row r="165" spans="24:26" x14ac:dyDescent="0.2">
      <c r="Y165" s="110" t="s">
        <v>615</v>
      </c>
      <c r="Z165" s="110" t="s">
        <v>754</v>
      </c>
    </row>
    <row r="166" spans="24:26" x14ac:dyDescent="0.2">
      <c r="Y166" s="110" t="s">
        <v>614</v>
      </c>
      <c r="Z166" s="110" t="str">
        <f>X164&amp;$AA$4</f>
        <v>South Dakota-Other RO</v>
      </c>
    </row>
    <row r="167" spans="24:26" x14ac:dyDescent="0.2">
      <c r="Y167" s="110" t="s">
        <v>616</v>
      </c>
      <c r="Z167" s="110" t="str">
        <f>X164&amp;$AA$5</f>
        <v>South Dakota-NWQ</v>
      </c>
    </row>
    <row r="168" spans="24:26" x14ac:dyDescent="0.2">
      <c r="X168" s="110" t="s">
        <v>316</v>
      </c>
      <c r="Y168" s="110" t="s">
        <v>707</v>
      </c>
      <c r="Z168" s="110" t="str">
        <f>X168&amp;$AA$2</f>
        <v>Texas-Total</v>
      </c>
    </row>
    <row r="169" spans="24:26" x14ac:dyDescent="0.2">
      <c r="X169" s="110"/>
      <c r="Y169" s="110" t="s">
        <v>622</v>
      </c>
      <c r="Z169" s="110" t="s">
        <v>773</v>
      </c>
    </row>
    <row r="170" spans="24:26" x14ac:dyDescent="0.2">
      <c r="Y170" s="110" t="s">
        <v>621</v>
      </c>
      <c r="Z170" s="110" t="s">
        <v>774</v>
      </c>
    </row>
    <row r="171" spans="24:26" x14ac:dyDescent="0.2">
      <c r="Y171" s="110" t="s">
        <v>620</v>
      </c>
      <c r="Z171" s="110" t="str">
        <f>X168&amp;$AA$4</f>
        <v>Texas-Other RO</v>
      </c>
    </row>
    <row r="172" spans="24:26" x14ac:dyDescent="0.2">
      <c r="Y172" s="110" t="s">
        <v>623</v>
      </c>
      <c r="Z172" s="110" t="str">
        <f>X168&amp;$AA$5</f>
        <v>Texas-NWQ</v>
      </c>
    </row>
    <row r="173" spans="24:26" x14ac:dyDescent="0.2">
      <c r="X173" s="110" t="s">
        <v>327</v>
      </c>
      <c r="Y173" s="110" t="s">
        <v>714</v>
      </c>
      <c r="Z173" s="110" t="str">
        <f>X173&amp;$AA$2</f>
        <v>Wyoming-Total</v>
      </c>
    </row>
    <row r="174" spans="24:26" x14ac:dyDescent="0.2">
      <c r="Y174" s="110" t="s">
        <v>643</v>
      </c>
      <c r="Z174" s="110" t="s">
        <v>765</v>
      </c>
    </row>
    <row r="175" spans="24:26" x14ac:dyDescent="0.2">
      <c r="Y175" s="110" t="s">
        <v>642</v>
      </c>
      <c r="Z175" s="110" t="str">
        <f>X173&amp;$AA$4</f>
        <v>Wyoming-Other RO</v>
      </c>
    </row>
    <row r="176" spans="24:26" x14ac:dyDescent="0.2">
      <c r="Y176" s="110" t="s">
        <v>644</v>
      </c>
      <c r="Z176" s="110" t="str">
        <f>X173&amp;$AA$5</f>
        <v>Wyoming-NWQ</v>
      </c>
    </row>
    <row r="177" spans="24:26" x14ac:dyDescent="0.2">
      <c r="X177" s="110" t="s">
        <v>336</v>
      </c>
      <c r="Z177" s="110" t="s">
        <v>350</v>
      </c>
    </row>
    <row r="178" spans="24:26" x14ac:dyDescent="0.2">
      <c r="X178" s="110" t="s">
        <v>330</v>
      </c>
      <c r="Y178" s="110" t="s">
        <v>664</v>
      </c>
      <c r="Z178" s="110" t="str">
        <f>X178&amp;$AA$2</f>
        <v>Alaska-Total</v>
      </c>
    </row>
    <row r="179" spans="24:26" x14ac:dyDescent="0.2">
      <c r="Y179" s="110" t="s">
        <v>483</v>
      </c>
      <c r="Z179" s="110" t="s">
        <v>776</v>
      </c>
    </row>
    <row r="180" spans="24:26" x14ac:dyDescent="0.2">
      <c r="X180" s="110" t="s">
        <v>350</v>
      </c>
      <c r="Y180" s="110" t="s">
        <v>482</v>
      </c>
      <c r="Z180" s="110" t="str">
        <f>X178&amp;$AA$4</f>
        <v>Alaska-Other RO</v>
      </c>
    </row>
    <row r="181" spans="24:26" x14ac:dyDescent="0.2">
      <c r="X181" s="110" t="s">
        <v>350</v>
      </c>
      <c r="Y181" s="110" t="s">
        <v>484</v>
      </c>
      <c r="Z181" s="110" t="str">
        <f>X178&amp;$AA$5</f>
        <v>Alaska-NWQ</v>
      </c>
    </row>
    <row r="182" spans="24:26" x14ac:dyDescent="0.2">
      <c r="X182" s="110" t="s">
        <v>332</v>
      </c>
      <c r="Y182" s="110" t="s">
        <v>667</v>
      </c>
      <c r="Z182" s="110" t="str">
        <f>X182&amp;$AA$2</f>
        <v>Arizona-Total</v>
      </c>
    </row>
    <row r="183" spans="24:26" x14ac:dyDescent="0.2">
      <c r="Y183" s="110" t="s">
        <v>492</v>
      </c>
      <c r="Z183" s="110" t="s">
        <v>777</v>
      </c>
    </row>
    <row r="184" spans="24:26" x14ac:dyDescent="0.2">
      <c r="X184" s="110" t="s">
        <v>350</v>
      </c>
      <c r="Y184" s="110" t="s">
        <v>491</v>
      </c>
      <c r="Z184" s="110" t="str">
        <f>X182&amp;$AA$4</f>
        <v>Arizona-Other RO</v>
      </c>
    </row>
    <row r="185" spans="24:26" x14ac:dyDescent="0.2">
      <c r="X185" s="110" t="s">
        <v>350</v>
      </c>
      <c r="Y185" s="110" t="s">
        <v>493</v>
      </c>
      <c r="Z185" s="110" t="str">
        <f>X182&amp;$AA$5</f>
        <v>Arizona-NWQ</v>
      </c>
    </row>
    <row r="186" spans="24:26" x14ac:dyDescent="0.2">
      <c r="X186" s="110" t="s">
        <v>313</v>
      </c>
      <c r="Y186" s="110" t="s">
        <v>668</v>
      </c>
      <c r="Z186" s="110" t="str">
        <f>X186&amp;$AA$2</f>
        <v>California-Total</v>
      </c>
    </row>
    <row r="187" spans="24:26" x14ac:dyDescent="0.2">
      <c r="X187" s="110"/>
      <c r="Y187" s="110" t="s">
        <v>496</v>
      </c>
      <c r="Z187" s="110" t="s">
        <v>778</v>
      </c>
    </row>
    <row r="188" spans="24:26" x14ac:dyDescent="0.2">
      <c r="X188" s="110"/>
      <c r="Y188" s="110" t="s">
        <v>495</v>
      </c>
      <c r="Z188" s="110" t="s">
        <v>779</v>
      </c>
    </row>
    <row r="189" spans="24:26" x14ac:dyDescent="0.2">
      <c r="X189" s="110" t="s">
        <v>350</v>
      </c>
      <c r="Y189" s="110" t="s">
        <v>497</v>
      </c>
      <c r="Z189" s="110" t="s">
        <v>780</v>
      </c>
    </row>
    <row r="190" spans="24:26" x14ac:dyDescent="0.2">
      <c r="X190" s="110" t="s">
        <v>350</v>
      </c>
      <c r="Y190" s="110" t="s">
        <v>494</v>
      </c>
      <c r="Z190" s="110" t="str">
        <f>X186&amp;$AA$4</f>
        <v>California-Other RO</v>
      </c>
    </row>
    <row r="191" spans="24:26" x14ac:dyDescent="0.2">
      <c r="X191" s="110" t="s">
        <v>350</v>
      </c>
      <c r="Y191" s="110" t="s">
        <v>498</v>
      </c>
      <c r="Z191" s="110" t="str">
        <f>X186&amp;$AA$5</f>
        <v>California-NWQ</v>
      </c>
    </row>
    <row r="192" spans="24:26" x14ac:dyDescent="0.2">
      <c r="X192" s="110" t="s">
        <v>334</v>
      </c>
      <c r="Y192" s="110" t="s">
        <v>672</v>
      </c>
      <c r="Z192" s="110" t="str">
        <f>X192&amp;$AA$2</f>
        <v>Hawaii-Total</v>
      </c>
    </row>
    <row r="193" spans="24:26" x14ac:dyDescent="0.2">
      <c r="Y193" s="110" t="s">
        <v>517</v>
      </c>
      <c r="Z193" s="110" t="s">
        <v>781</v>
      </c>
    </row>
    <row r="194" spans="24:26" x14ac:dyDescent="0.2">
      <c r="Y194" s="110" t="s">
        <v>516</v>
      </c>
      <c r="Z194" s="110" t="str">
        <f>X192&amp;$AA$4</f>
        <v>Hawaii-Other RO</v>
      </c>
    </row>
    <row r="195" spans="24:26" x14ac:dyDescent="0.2">
      <c r="Y195" s="110" t="s">
        <v>518</v>
      </c>
      <c r="Z195" s="110" t="str">
        <f>X192&amp;$AA$5</f>
        <v>Hawaii-NWQ</v>
      </c>
    </row>
    <row r="196" spans="24:26" x14ac:dyDescent="0.2">
      <c r="X196" s="110" t="s">
        <v>314</v>
      </c>
      <c r="Y196" s="110" t="s">
        <v>674</v>
      </c>
      <c r="Z196" s="110" t="str">
        <f>X196&amp;$AA$2</f>
        <v>Idaho-Total</v>
      </c>
    </row>
    <row r="197" spans="24:26" x14ac:dyDescent="0.2">
      <c r="Y197" s="110" t="s">
        <v>523</v>
      </c>
      <c r="Z197" s="110" t="s">
        <v>782</v>
      </c>
    </row>
    <row r="198" spans="24:26" x14ac:dyDescent="0.2">
      <c r="Y198" s="110" t="s">
        <v>522</v>
      </c>
      <c r="Z198" s="110" t="str">
        <f>X196&amp;$AA$4</f>
        <v>Idaho-Other RO</v>
      </c>
    </row>
    <row r="199" spans="24:26" x14ac:dyDescent="0.2">
      <c r="Y199" s="110" t="s">
        <v>524</v>
      </c>
      <c r="Z199" s="110" t="str">
        <f>X196&amp;$AA$5</f>
        <v>Idaho-NWQ</v>
      </c>
    </row>
    <row r="200" spans="24:26" x14ac:dyDescent="0.2">
      <c r="X200" s="110" t="s">
        <v>319</v>
      </c>
      <c r="Y200" s="110" t="s">
        <v>694</v>
      </c>
      <c r="Z200" s="110" t="str">
        <f>X200&amp;$AA$2</f>
        <v>Nevada-Total</v>
      </c>
    </row>
    <row r="201" spans="24:26" x14ac:dyDescent="0.2">
      <c r="Y201" s="110" t="s">
        <v>583</v>
      </c>
      <c r="Z201" s="110" t="s">
        <v>783</v>
      </c>
    </row>
    <row r="202" spans="24:26" x14ac:dyDescent="0.2">
      <c r="Y202" s="110" t="s">
        <v>582</v>
      </c>
      <c r="Z202" s="110" t="str">
        <f>X200&amp;$AA$4</f>
        <v>Nevada-Other RO</v>
      </c>
    </row>
    <row r="203" spans="24:26" x14ac:dyDescent="0.2">
      <c r="Y203" s="110" t="s">
        <v>584</v>
      </c>
      <c r="Z203" s="110" t="str">
        <f>X200&amp;$AA$5</f>
        <v>Nevada-NWQ</v>
      </c>
    </row>
    <row r="204" spans="24:26" x14ac:dyDescent="0.2">
      <c r="X204" s="110" t="s">
        <v>311</v>
      </c>
      <c r="Y204" s="110" t="s">
        <v>693</v>
      </c>
      <c r="Z204" s="110" t="str">
        <f>X204&amp;$AA$2</f>
        <v>New Mexico-Total</v>
      </c>
    </row>
    <row r="205" spans="24:26" x14ac:dyDescent="0.2">
      <c r="X205" s="110"/>
      <c r="Y205" s="110" t="s">
        <v>580</v>
      </c>
      <c r="Z205" s="110" t="s">
        <v>784</v>
      </c>
    </row>
    <row r="206" spans="24:26" x14ac:dyDescent="0.2">
      <c r="Y206" s="110" t="s">
        <v>579</v>
      </c>
      <c r="Z206" s="110" t="str">
        <f>X204&amp;$AA$4</f>
        <v>New Mexico-Other RO</v>
      </c>
    </row>
    <row r="207" spans="24:26" x14ac:dyDescent="0.2">
      <c r="Y207" s="110" t="s">
        <v>581</v>
      </c>
      <c r="Z207" s="110" t="str">
        <f>X204&amp;$AA$5</f>
        <v>New Mexico-NWQ</v>
      </c>
    </row>
    <row r="208" spans="24:26" x14ac:dyDescent="0.2">
      <c r="X208" s="110" t="s">
        <v>315</v>
      </c>
      <c r="Y208" s="110" t="s">
        <v>698</v>
      </c>
      <c r="Z208" s="110" t="str">
        <f>X208&amp;$AA$2</f>
        <v>Oregon-Total</v>
      </c>
    </row>
    <row r="209" spans="24:26" x14ac:dyDescent="0.2">
      <c r="Y209" s="110" t="s">
        <v>596</v>
      </c>
      <c r="Z209" s="110" t="s">
        <v>785</v>
      </c>
    </row>
    <row r="210" spans="24:26" x14ac:dyDescent="0.2">
      <c r="Y210" s="110" t="s">
        <v>595</v>
      </c>
      <c r="Z210" s="110" t="str">
        <f>X208&amp;$AA$4</f>
        <v>Oregon-Other RO</v>
      </c>
    </row>
    <row r="211" spans="24:26" x14ac:dyDescent="0.2">
      <c r="Y211" s="110" t="s">
        <v>597</v>
      </c>
      <c r="Z211" s="110" t="str">
        <f>X208&amp;$AA$5</f>
        <v>Oregon-NWQ</v>
      </c>
    </row>
    <row r="212" spans="24:26" x14ac:dyDescent="0.2">
      <c r="X212" s="110" t="s">
        <v>357</v>
      </c>
      <c r="Y212" s="110" t="s">
        <v>701</v>
      </c>
      <c r="Z212" s="110" t="str">
        <f>X212&amp;$AA$2</f>
        <v>Philippines-Total</v>
      </c>
    </row>
    <row r="213" spans="24:26" x14ac:dyDescent="0.2">
      <c r="Y213" s="110" t="s">
        <v>788</v>
      </c>
      <c r="Z213" s="110" t="s">
        <v>786</v>
      </c>
    </row>
    <row r="214" spans="24:26" x14ac:dyDescent="0.2">
      <c r="Y214" s="110" t="s">
        <v>775</v>
      </c>
      <c r="Z214" s="110" t="str">
        <f>X212&amp;$AA$4</f>
        <v>Philippines-Other RO</v>
      </c>
    </row>
    <row r="215" spans="24:26" x14ac:dyDescent="0.2">
      <c r="Y215" s="110" t="s">
        <v>604</v>
      </c>
      <c r="Z215" s="110" t="str">
        <f>X212&amp;$AA$5</f>
        <v>Philippines-NWQ</v>
      </c>
    </row>
    <row r="216" spans="24:26" x14ac:dyDescent="0.2">
      <c r="X216" s="110" t="s">
        <v>312</v>
      </c>
      <c r="Y216" s="110" t="s">
        <v>708</v>
      </c>
      <c r="Z216" s="110" t="str">
        <f>X216&amp;$AA$2</f>
        <v>Utah-Total</v>
      </c>
    </row>
    <row r="217" spans="24:26" x14ac:dyDescent="0.2">
      <c r="Y217" s="110" t="s">
        <v>625</v>
      </c>
      <c r="Z217" s="110" t="s">
        <v>772</v>
      </c>
    </row>
    <row r="218" spans="24:26" x14ac:dyDescent="0.2">
      <c r="Y218" s="110" t="s">
        <v>624</v>
      </c>
      <c r="Z218" s="110" t="str">
        <f>X216&amp;$AA$4</f>
        <v>Utah-Other RO</v>
      </c>
    </row>
    <row r="219" spans="24:26" x14ac:dyDescent="0.2">
      <c r="Y219" s="110" t="s">
        <v>626</v>
      </c>
      <c r="Z219" s="110" t="str">
        <f>X216&amp;$AA$5</f>
        <v>Utah-NWQ</v>
      </c>
    </row>
    <row r="220" spans="24:26" x14ac:dyDescent="0.2">
      <c r="X220" s="110" t="s">
        <v>73</v>
      </c>
      <c r="Y220" s="110" t="s">
        <v>711</v>
      </c>
      <c r="Z220" s="110" t="str">
        <f>X220&amp;$AA$2</f>
        <v>Washington-Total</v>
      </c>
    </row>
    <row r="221" spans="24:26" x14ac:dyDescent="0.2">
      <c r="Y221" s="110" t="s">
        <v>634</v>
      </c>
      <c r="Z221" s="110" t="s">
        <v>787</v>
      </c>
    </row>
    <row r="222" spans="24:26" x14ac:dyDescent="0.2">
      <c r="Y222" s="110" t="s">
        <v>633</v>
      </c>
      <c r="Z222" s="110" t="str">
        <f>X220&amp;$AA$4</f>
        <v>Washington-Other RO</v>
      </c>
    </row>
    <row r="223" spans="24:26" x14ac:dyDescent="0.2">
      <c r="Y223" s="110" t="s">
        <v>635</v>
      </c>
      <c r="Z223" s="110" t="str">
        <f>X220&amp;$AA$5</f>
        <v>Washington-NWQ</v>
      </c>
    </row>
    <row r="224" spans="24:26" x14ac:dyDescent="0.2">
      <c r="X224" s="110" t="s">
        <v>365</v>
      </c>
      <c r="Z224" s="110" t="s">
        <v>350</v>
      </c>
    </row>
    <row r="225" spans="24:26" x14ac:dyDescent="0.2">
      <c r="X225" s="110" t="s">
        <v>459</v>
      </c>
      <c r="Y225" s="110" t="s">
        <v>598</v>
      </c>
      <c r="Z225" s="110" t="str">
        <f>X225&amp;$AA$4</f>
        <v>Outside US-Other RO</v>
      </c>
    </row>
    <row r="226" spans="24:26" x14ac:dyDescent="0.2">
      <c r="X226" s="110" t="s">
        <v>350</v>
      </c>
      <c r="Y226" s="110" t="s">
        <v>599</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855</v>
      </c>
    </row>
    <row r="2" spans="1:1" ht="12.75" x14ac:dyDescent="0.2">
      <c r="A2" s="123">
        <v>43624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02957D3-0785-447F-B2B9-DE4BF4DA9AC1}">
  <ds:schemaRefs>
    <ds:schemaRef ds:uri="http://schemas.openxmlformats.org/package/2006/metadata/core-properties"/>
    <ds:schemaRef ds:uri="fef9c9dc-374b-4157-9e06-089f148416e5"/>
    <ds:schemaRef ds:uri="http://purl.org/dc/terms/"/>
    <ds:schemaRef ds:uri="http://schemas.microsoft.com/office/2006/metadata/properties"/>
    <ds:schemaRef ds:uri="http://purl.org/dc/elements/1.1/"/>
    <ds:schemaRef ds:uri="http://purl.org/dc/dcmitype/"/>
    <ds:schemaRef ds:uri="http://www.w3.org/XML/1998/namespace"/>
    <ds:schemaRef ds:uri="http://schemas.microsoft.com/office/2006/documentManagement/types"/>
    <ds:schemaRef ds:uri="c9744be7-b815-40bc-84fa-afc9c406d9bc"/>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2019-06-10T13:52:33Z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