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1910" windowHeight="640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G86" i="4"/>
  <c r="C86" i="4"/>
  <c r="B86" i="4"/>
  <c r="L79" i="4"/>
  <c r="L78" i="4"/>
  <c r="L77" i="4"/>
  <c r="L76" i="4"/>
  <c r="K79" i="4"/>
  <c r="K78" i="4"/>
  <c r="K77" i="4"/>
  <c r="K76" i="4"/>
  <c r="O70" i="4"/>
  <c r="N70" i="4"/>
  <c r="F70" i="4"/>
  <c r="F57" i="4"/>
  <c r="E57" i="4"/>
  <c r="C57" i="4"/>
  <c r="B57" i="4"/>
  <c r="B59" i="4"/>
  <c r="C59" i="4"/>
  <c r="D59" i="4" s="1"/>
  <c r="E59" i="4"/>
  <c r="F59" i="4"/>
  <c r="G59" i="4"/>
  <c r="H59" i="4"/>
  <c r="I59" i="4"/>
  <c r="J59" i="4" s="1"/>
  <c r="K59" i="4"/>
  <c r="L59" i="4"/>
  <c r="M59" i="4" s="1"/>
  <c r="N59" i="4"/>
  <c r="O59" i="4"/>
  <c r="B60" i="4"/>
  <c r="C60" i="4"/>
  <c r="D60" i="4" s="1"/>
  <c r="E60" i="4"/>
  <c r="F60" i="4"/>
  <c r="G60" i="4" s="1"/>
  <c r="H60" i="4"/>
  <c r="I60" i="4"/>
  <c r="J60" i="4" s="1"/>
  <c r="K60" i="4"/>
  <c r="L60" i="4"/>
  <c r="M60" i="4"/>
  <c r="N60" i="4"/>
  <c r="O60" i="4"/>
  <c r="B61" i="4"/>
  <c r="C61" i="4"/>
  <c r="D61" i="4" s="1"/>
  <c r="E61" i="4"/>
  <c r="F61" i="4"/>
  <c r="G61" i="4"/>
  <c r="H61" i="4"/>
  <c r="I61" i="4"/>
  <c r="J61" i="4" s="1"/>
  <c r="K61" i="4"/>
  <c r="L61" i="4"/>
  <c r="M61" i="4" s="1"/>
  <c r="N61" i="4"/>
  <c r="O61" i="4"/>
  <c r="B62" i="4"/>
  <c r="C62" i="4"/>
  <c r="D62" i="4" s="1"/>
  <c r="E62" i="4"/>
  <c r="F62" i="4"/>
  <c r="G62" i="4" s="1"/>
  <c r="H62" i="4"/>
  <c r="I62" i="4"/>
  <c r="J62" i="4" s="1"/>
  <c r="K62" i="4"/>
  <c r="L62" i="4"/>
  <c r="M62" i="4"/>
  <c r="N62" i="4"/>
  <c r="O62" i="4"/>
  <c r="B63" i="4"/>
  <c r="C63" i="4"/>
  <c r="D63" i="4" s="1"/>
  <c r="E63" i="4"/>
  <c r="F63" i="4"/>
  <c r="G63" i="4"/>
  <c r="H63" i="4"/>
  <c r="I63" i="4"/>
  <c r="J63" i="4" s="1"/>
  <c r="K63" i="4"/>
  <c r="L63" i="4"/>
  <c r="M63" i="4" s="1"/>
  <c r="N63" i="4"/>
  <c r="O63" i="4"/>
  <c r="B64" i="4"/>
  <c r="C64" i="4"/>
  <c r="D64" i="4" s="1"/>
  <c r="E64" i="4"/>
  <c r="F64" i="4"/>
  <c r="G64" i="4" s="1"/>
  <c r="H64" i="4"/>
  <c r="I64" i="4"/>
  <c r="J64" i="4" s="1"/>
  <c r="K64" i="4"/>
  <c r="L64" i="4"/>
  <c r="M64" i="4"/>
  <c r="N64" i="4"/>
  <c r="O64" i="4"/>
  <c r="B65" i="4"/>
  <c r="C65" i="4"/>
  <c r="D65" i="4" s="1"/>
  <c r="E65" i="4"/>
  <c r="F65" i="4"/>
  <c r="G65" i="4"/>
  <c r="H65" i="4"/>
  <c r="I65" i="4"/>
  <c r="J65" i="4" s="1"/>
  <c r="K65" i="4"/>
  <c r="L65" i="4"/>
  <c r="M65" i="4" s="1"/>
  <c r="N65" i="4"/>
  <c r="O65" i="4"/>
  <c r="B66" i="4"/>
  <c r="C66" i="4"/>
  <c r="D66" i="4" s="1"/>
  <c r="E66" i="4"/>
  <c r="F66" i="4"/>
  <c r="G66" i="4" s="1"/>
  <c r="H66" i="4"/>
  <c r="I66" i="4"/>
  <c r="J66" i="4" s="1"/>
  <c r="K66" i="4"/>
  <c r="L66" i="4"/>
  <c r="M66" i="4"/>
  <c r="N66" i="4"/>
  <c r="O66" i="4"/>
  <c r="B67" i="4"/>
  <c r="C67" i="4"/>
  <c r="D67" i="4" s="1"/>
  <c r="E67" i="4"/>
  <c r="F67" i="4"/>
  <c r="G67" i="4"/>
  <c r="H67" i="4"/>
  <c r="I67" i="4"/>
  <c r="J67" i="4" s="1"/>
  <c r="K67" i="4"/>
  <c r="L67" i="4"/>
  <c r="M67" i="4" s="1"/>
  <c r="N67" i="4"/>
  <c r="O67" i="4"/>
  <c r="B68" i="4"/>
  <c r="C68" i="4"/>
  <c r="D68" i="4" s="1"/>
  <c r="E68" i="4"/>
  <c r="F68" i="4"/>
  <c r="G68" i="4" s="1"/>
  <c r="H68" i="4"/>
  <c r="I68" i="4"/>
  <c r="J68" i="4" s="1"/>
  <c r="K68" i="4"/>
  <c r="L68" i="4"/>
  <c r="M68" i="4"/>
  <c r="N68" i="4"/>
  <c r="O68" i="4"/>
  <c r="B69" i="4"/>
  <c r="C69" i="4"/>
  <c r="D69" i="4" s="1"/>
  <c r="E69" i="4"/>
  <c r="F69" i="4"/>
  <c r="G69" i="4"/>
  <c r="H69" i="4"/>
  <c r="I69" i="4"/>
  <c r="J69" i="4" s="1"/>
  <c r="K69" i="4"/>
  <c r="L69" i="4"/>
  <c r="M69" i="4" s="1"/>
  <c r="N69" i="4"/>
  <c r="O69" i="4"/>
  <c r="O58" i="4"/>
  <c r="O57" i="4"/>
  <c r="B58" i="4"/>
  <c r="C58" i="4"/>
  <c r="D58" i="4" s="1"/>
  <c r="E58" i="4"/>
  <c r="F58" i="4"/>
  <c r="G58" i="4"/>
  <c r="H58" i="4"/>
  <c r="I58" i="4"/>
  <c r="J58" i="4" s="1"/>
  <c r="K58" i="4"/>
  <c r="L58" i="4"/>
  <c r="M58" i="4" s="1"/>
  <c r="N58" i="4"/>
  <c r="N57" i="4"/>
  <c r="L57" i="4"/>
  <c r="K57" i="4"/>
  <c r="I57" i="4"/>
  <c r="H57" i="4"/>
  <c r="J57" i="4" s="1"/>
  <c r="D57" i="4"/>
  <c r="G57" i="4"/>
  <c r="M57" i="4"/>
  <c r="B98" i="4"/>
  <c r="B99" i="4" s="1"/>
  <c r="B97" i="4"/>
  <c r="I12" i="4"/>
  <c r="I13" i="4"/>
  <c r="I14" i="4"/>
  <c r="I15" i="4"/>
  <c r="I16" i="4"/>
  <c r="I17" i="4"/>
  <c r="I18" i="4"/>
  <c r="I19" i="4"/>
  <c r="I20" i="4"/>
  <c r="I21" i="4"/>
  <c r="I22" i="4"/>
  <c r="I23" i="4"/>
  <c r="I24" i="4"/>
  <c r="I25" i="4"/>
  <c r="I26" i="4"/>
  <c r="I27" i="4"/>
  <c r="H78" i="4"/>
  <c r="D87" i="4"/>
  <c r="E87" i="4" s="1"/>
  <c r="H87" i="4"/>
  <c r="I87" i="4"/>
  <c r="D88" i="4"/>
  <c r="E88" i="4" s="1"/>
  <c r="H88" i="4"/>
  <c r="I88" i="4"/>
  <c r="D89" i="4"/>
  <c r="E89" i="4" s="1"/>
  <c r="H89" i="4"/>
  <c r="I89" i="4"/>
  <c r="D90" i="4"/>
  <c r="E90" i="4" s="1"/>
  <c r="H90" i="4"/>
  <c r="I90" i="4"/>
  <c r="D86" i="4"/>
  <c r="E86" i="4" s="1"/>
  <c r="H86" i="4"/>
  <c r="I86" i="4"/>
  <c r="I4" i="15"/>
  <c r="I50" i="15" s="1"/>
  <c r="J4" i="15"/>
  <c r="J50" i="15"/>
  <c r="L4" i="15"/>
  <c r="L50" i="15" s="1"/>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K4" i="15"/>
  <c r="K50" i="15"/>
  <c r="M4" i="15"/>
  <c r="M50" i="15" s="1"/>
  <c r="N4" i="15"/>
  <c r="N50" i="15"/>
  <c r="B9" i="15"/>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AQ2" i="8"/>
  <c r="L54" i="4"/>
  <c r="L55" i="4"/>
  <c r="L56" i="4"/>
  <c r="K54" i="4"/>
  <c r="K55" i="4"/>
  <c r="K56" i="4"/>
  <c r="F54" i="4"/>
  <c r="F55" i="4"/>
  <c r="F56" i="4"/>
  <c r="E54" i="4"/>
  <c r="E55" i="4"/>
  <c r="E56" i="4"/>
  <c r="C54" i="4"/>
  <c r="C55" i="4"/>
  <c r="C56" i="4"/>
  <c r="B54" i="4"/>
  <c r="B55" i="4"/>
  <c r="B56" i="4"/>
  <c r="L28" i="4"/>
  <c r="L29" i="4"/>
  <c r="L30" i="4"/>
  <c r="L31" i="4"/>
  <c r="L32" i="4"/>
  <c r="L33" i="4"/>
  <c r="L34" i="4"/>
  <c r="L35" i="4"/>
  <c r="L36" i="4"/>
  <c r="L37" i="4"/>
  <c r="L38" i="4"/>
  <c r="L39" i="4"/>
  <c r="K28" i="4"/>
  <c r="K29" i="4"/>
  <c r="K30" i="4"/>
  <c r="K31" i="4"/>
  <c r="K32" i="4"/>
  <c r="K33" i="4"/>
  <c r="K34" i="4"/>
  <c r="K35" i="4"/>
  <c r="K36" i="4"/>
  <c r="K37" i="4"/>
  <c r="K38" i="4"/>
  <c r="K39" i="4"/>
  <c r="F28" i="4"/>
  <c r="F29" i="4"/>
  <c r="F30" i="4"/>
  <c r="F31" i="4"/>
  <c r="F32" i="4"/>
  <c r="F33" i="4"/>
  <c r="F34" i="4"/>
  <c r="F35" i="4"/>
  <c r="F36" i="4"/>
  <c r="F37" i="4"/>
  <c r="F38" i="4"/>
  <c r="F39" i="4"/>
  <c r="E28" i="4"/>
  <c r="E29" i="4"/>
  <c r="E30" i="4"/>
  <c r="E31" i="4"/>
  <c r="E32" i="4"/>
  <c r="E33" i="4"/>
  <c r="E34" i="4"/>
  <c r="E35" i="4"/>
  <c r="E36" i="4"/>
  <c r="E37" i="4"/>
  <c r="E38" i="4"/>
  <c r="E39" i="4"/>
  <c r="C28" i="4"/>
  <c r="C29" i="4"/>
  <c r="C30" i="4"/>
  <c r="C31" i="4"/>
  <c r="C32" i="4"/>
  <c r="C33" i="4"/>
  <c r="C34" i="4"/>
  <c r="C35" i="4"/>
  <c r="C36" i="4"/>
  <c r="C37" i="4"/>
  <c r="C38" i="4"/>
  <c r="C39" i="4"/>
  <c r="B28" i="4"/>
  <c r="B29" i="4"/>
  <c r="B30" i="4"/>
  <c r="B31" i="4"/>
  <c r="B32" i="4"/>
  <c r="B33" i="4"/>
  <c r="B34" i="4"/>
  <c r="B35" i="4"/>
  <c r="B36" i="4"/>
  <c r="B37" i="4"/>
  <c r="B38" i="4"/>
  <c r="B39" i="4"/>
  <c r="L12" i="4"/>
  <c r="L13" i="4"/>
  <c r="L14" i="4"/>
  <c r="L15" i="4"/>
  <c r="L16" i="4"/>
  <c r="L17" i="4"/>
  <c r="L18" i="4"/>
  <c r="L19" i="4"/>
  <c r="L20" i="4"/>
  <c r="L21" i="4"/>
  <c r="L22" i="4"/>
  <c r="L23" i="4"/>
  <c r="L24" i="4"/>
  <c r="L25" i="4"/>
  <c r="L26" i="4"/>
  <c r="L27" i="4"/>
  <c r="K12" i="4"/>
  <c r="K13" i="4"/>
  <c r="K14" i="4"/>
  <c r="K15" i="4"/>
  <c r="K16" i="4"/>
  <c r="K17" i="4"/>
  <c r="K18" i="4"/>
  <c r="K19" i="4"/>
  <c r="K20" i="4"/>
  <c r="K21" i="4"/>
  <c r="K22" i="4"/>
  <c r="K23" i="4"/>
  <c r="K24" i="4"/>
  <c r="K25" i="4"/>
  <c r="K26" i="4"/>
  <c r="K27" i="4"/>
  <c r="F12" i="4"/>
  <c r="F13" i="4"/>
  <c r="F14" i="4"/>
  <c r="F15" i="4"/>
  <c r="F16" i="4"/>
  <c r="F17" i="4"/>
  <c r="F18" i="4"/>
  <c r="F19" i="4"/>
  <c r="F20" i="4"/>
  <c r="F21" i="4"/>
  <c r="F22" i="4"/>
  <c r="F23" i="4"/>
  <c r="F24" i="4"/>
  <c r="F25" i="4"/>
  <c r="F26" i="4"/>
  <c r="F27" i="4"/>
  <c r="E12" i="4"/>
  <c r="E13" i="4"/>
  <c r="E14" i="4"/>
  <c r="E15" i="4"/>
  <c r="E16" i="4"/>
  <c r="E17" i="4"/>
  <c r="E18" i="4"/>
  <c r="E19" i="4"/>
  <c r="E20" i="4"/>
  <c r="E21" i="4"/>
  <c r="E22" i="4"/>
  <c r="E23" i="4"/>
  <c r="E24" i="4"/>
  <c r="E25" i="4"/>
  <c r="E26" i="4"/>
  <c r="E27" i="4"/>
  <c r="L40" i="4"/>
  <c r="L41" i="4"/>
  <c r="L42" i="4"/>
  <c r="L43" i="4"/>
  <c r="L44" i="4"/>
  <c r="L45" i="4"/>
  <c r="L46" i="4"/>
  <c r="L47" i="4"/>
  <c r="L48" i="4"/>
  <c r="L49" i="4"/>
  <c r="L50" i="4"/>
  <c r="L51" i="4"/>
  <c r="L52" i="4"/>
  <c r="L53" i="4"/>
  <c r="K40" i="4"/>
  <c r="K41" i="4"/>
  <c r="K42" i="4"/>
  <c r="K43" i="4"/>
  <c r="K44" i="4"/>
  <c r="K45" i="4"/>
  <c r="K46" i="4"/>
  <c r="K47" i="4"/>
  <c r="K48" i="4"/>
  <c r="K49" i="4"/>
  <c r="K50" i="4"/>
  <c r="K51" i="4"/>
  <c r="K52" i="4"/>
  <c r="K53" i="4"/>
  <c r="F40" i="4"/>
  <c r="F41" i="4"/>
  <c r="F42" i="4"/>
  <c r="F43" i="4"/>
  <c r="F44" i="4"/>
  <c r="F45" i="4"/>
  <c r="F46" i="4"/>
  <c r="F47" i="4"/>
  <c r="F48" i="4"/>
  <c r="F49" i="4"/>
  <c r="F50" i="4"/>
  <c r="F51" i="4"/>
  <c r="F52" i="4"/>
  <c r="F53" i="4"/>
  <c r="E40" i="4"/>
  <c r="E41" i="4"/>
  <c r="E42" i="4"/>
  <c r="E43" i="4"/>
  <c r="E44" i="4"/>
  <c r="E45" i="4"/>
  <c r="E46" i="4"/>
  <c r="E47" i="4"/>
  <c r="E48" i="4"/>
  <c r="E49" i="4"/>
  <c r="E50" i="4"/>
  <c r="E51" i="4"/>
  <c r="E52" i="4"/>
  <c r="E53" i="4"/>
  <c r="C40" i="4"/>
  <c r="C41" i="4"/>
  <c r="C42" i="4"/>
  <c r="C43" i="4"/>
  <c r="C44" i="4"/>
  <c r="C45" i="4"/>
  <c r="C46" i="4"/>
  <c r="C47" i="4"/>
  <c r="C48" i="4"/>
  <c r="C49" i="4"/>
  <c r="C50" i="4"/>
  <c r="C51" i="4"/>
  <c r="C52" i="4"/>
  <c r="C53" i="4"/>
  <c r="B40" i="4"/>
  <c r="D40" i="4" s="1"/>
  <c r="B41" i="4"/>
  <c r="B42" i="4"/>
  <c r="B43" i="4"/>
  <c r="B44" i="4"/>
  <c r="D44" i="4" s="1"/>
  <c r="B45" i="4"/>
  <c r="B46" i="4"/>
  <c r="B47" i="4"/>
  <c r="B48" i="4"/>
  <c r="D48" i="4" s="1"/>
  <c r="B49" i="4"/>
  <c r="B50" i="4"/>
  <c r="B51" i="4"/>
  <c r="B52" i="4"/>
  <c r="D52" i="4" s="1"/>
  <c r="B53" i="4"/>
  <c r="O12" i="4"/>
  <c r="O13" i="4"/>
  <c r="O14" i="4"/>
  <c r="O15" i="4"/>
  <c r="O16" i="4"/>
  <c r="O17" i="4"/>
  <c r="O18" i="4"/>
  <c r="O19" i="4"/>
  <c r="O20" i="4"/>
  <c r="O21" i="4"/>
  <c r="O23" i="4"/>
  <c r="O24" i="4"/>
  <c r="O25" i="4"/>
  <c r="O26" i="4"/>
  <c r="O27" i="4"/>
  <c r="C12" i="4"/>
  <c r="C13" i="4"/>
  <c r="C14" i="4"/>
  <c r="C15" i="4"/>
  <c r="C16" i="4"/>
  <c r="C17" i="4"/>
  <c r="C18" i="4"/>
  <c r="C19" i="4"/>
  <c r="C20" i="4"/>
  <c r="C21" i="4"/>
  <c r="C22" i="4"/>
  <c r="C23" i="4"/>
  <c r="C24" i="4"/>
  <c r="C25" i="4"/>
  <c r="C26" i="4"/>
  <c r="C27" i="4"/>
  <c r="B12" i="4"/>
  <c r="B13" i="4"/>
  <c r="B14" i="4"/>
  <c r="B15" i="4"/>
  <c r="B16" i="4"/>
  <c r="B17" i="4"/>
  <c r="B18" i="4"/>
  <c r="B19" i="4"/>
  <c r="B20" i="4"/>
  <c r="B21" i="4"/>
  <c r="B22" i="4"/>
  <c r="B23" i="4"/>
  <c r="B24" i="4"/>
  <c r="B25" i="4"/>
  <c r="B26" i="4"/>
  <c r="B27" i="4"/>
  <c r="C76" i="4"/>
  <c r="B76" i="4"/>
  <c r="D76" i="4"/>
  <c r="E76" i="4"/>
  <c r="F76" i="4"/>
  <c r="G76" i="4" s="1"/>
  <c r="H76" i="4"/>
  <c r="I76" i="4"/>
  <c r="J76" i="4" s="1"/>
  <c r="M76" i="4"/>
  <c r="N76" i="4"/>
  <c r="N80" i="4" s="1"/>
  <c r="O77" i="4"/>
  <c r="O76" i="4" s="1"/>
  <c r="O78" i="4"/>
  <c r="O79" i="4"/>
  <c r="P76" i="4"/>
  <c r="C77" i="4"/>
  <c r="B77" i="4"/>
  <c r="D77" i="4"/>
  <c r="E77" i="4"/>
  <c r="F77" i="4"/>
  <c r="G77" i="4" s="1"/>
  <c r="H77" i="4"/>
  <c r="I77" i="4"/>
  <c r="J77" i="4" s="1"/>
  <c r="M77" i="4"/>
  <c r="N77" i="4"/>
  <c r="C78" i="4"/>
  <c r="C80" i="4" s="1"/>
  <c r="D80" i="4" s="1"/>
  <c r="B78" i="4"/>
  <c r="B80" i="4" s="1"/>
  <c r="E78" i="4"/>
  <c r="F78" i="4"/>
  <c r="G78" i="4" s="1"/>
  <c r="I78" i="4"/>
  <c r="J78" i="4"/>
  <c r="M78" i="4"/>
  <c r="N78" i="4"/>
  <c r="C79" i="4"/>
  <c r="B79" i="4"/>
  <c r="D79" i="4"/>
  <c r="E79" i="4"/>
  <c r="F79" i="4"/>
  <c r="G79" i="4"/>
  <c r="H79" i="4"/>
  <c r="H80" i="4" s="1"/>
  <c r="I79" i="4"/>
  <c r="J79" i="4" s="1"/>
  <c r="M79" i="4"/>
  <c r="N79" i="4"/>
  <c r="E80" i="4"/>
  <c r="I80" i="4"/>
  <c r="J80" i="4" s="1"/>
  <c r="K80" i="4"/>
  <c r="L80" i="4"/>
  <c r="M80" i="4"/>
  <c r="D41" i="4"/>
  <c r="D42" i="4"/>
  <c r="D43" i="4"/>
  <c r="D45" i="4"/>
  <c r="D46" i="4"/>
  <c r="D47" i="4"/>
  <c r="D49" i="4"/>
  <c r="D50" i="4"/>
  <c r="D51" i="4"/>
  <c r="D53" i="4"/>
  <c r="G40" i="4"/>
  <c r="G41" i="4"/>
  <c r="G42" i="4"/>
  <c r="G43" i="4"/>
  <c r="G44" i="4"/>
  <c r="G45" i="4"/>
  <c r="G46" i="4"/>
  <c r="G47" i="4"/>
  <c r="G48" i="4"/>
  <c r="G49" i="4"/>
  <c r="G50" i="4"/>
  <c r="G51" i="4"/>
  <c r="G52" i="4"/>
  <c r="G53" i="4"/>
  <c r="J40" i="4"/>
  <c r="J41" i="4"/>
  <c r="J42" i="4"/>
  <c r="J43" i="4"/>
  <c r="J44" i="4"/>
  <c r="J45" i="4"/>
  <c r="J46" i="4"/>
  <c r="J47" i="4"/>
  <c r="J48" i="4"/>
  <c r="J49" i="4"/>
  <c r="J50" i="4"/>
  <c r="J51" i="4"/>
  <c r="J52" i="4"/>
  <c r="J53" i="4"/>
  <c r="M40" i="4"/>
  <c r="M41" i="4"/>
  <c r="M42" i="4"/>
  <c r="M43" i="4"/>
  <c r="M44" i="4"/>
  <c r="M45" i="4"/>
  <c r="M46" i="4"/>
  <c r="M47" i="4"/>
  <c r="M48" i="4"/>
  <c r="M49" i="4"/>
  <c r="M50" i="4"/>
  <c r="M51" i="4"/>
  <c r="M52" i="4"/>
  <c r="M53" i="4"/>
  <c r="O40" i="4"/>
  <c r="O41" i="4"/>
  <c r="O42" i="4"/>
  <c r="O43" i="4"/>
  <c r="O44" i="4"/>
  <c r="O45" i="4"/>
  <c r="O47" i="4"/>
  <c r="O48" i="4"/>
  <c r="O49" i="4"/>
  <c r="O50" i="4"/>
  <c r="O52" i="4"/>
  <c r="O53" i="4"/>
  <c r="D54" i="4"/>
  <c r="D55" i="4"/>
  <c r="D56" i="4"/>
  <c r="G54" i="4"/>
  <c r="G55" i="4"/>
  <c r="G56" i="4"/>
  <c r="J54" i="4"/>
  <c r="J55" i="4"/>
  <c r="J56" i="4"/>
  <c r="M54" i="4"/>
  <c r="M55" i="4"/>
  <c r="M56" i="4"/>
  <c r="O54" i="4"/>
  <c r="O55" i="4"/>
  <c r="O56" i="4"/>
  <c r="C11" i="4"/>
  <c r="C70" i="4" s="1"/>
  <c r="D70" i="4" s="1"/>
  <c r="B11" i="4"/>
  <c r="D11" i="4" s="1"/>
  <c r="B70" i="4"/>
  <c r="E11" i="4"/>
  <c r="E70" i="4"/>
  <c r="G70" i="4"/>
  <c r="H70" i="4"/>
  <c r="I70" i="4"/>
  <c r="J70" i="4"/>
  <c r="K11" i="4"/>
  <c r="K70" i="4" s="1"/>
  <c r="M70" i="4" s="1"/>
  <c r="L11" i="4"/>
  <c r="L70" i="4"/>
  <c r="F11" i="4"/>
  <c r="G11" i="4"/>
  <c r="J11" i="4"/>
  <c r="O28" i="4"/>
  <c r="O29" i="4"/>
  <c r="O11" i="4" s="1"/>
  <c r="O30" i="4"/>
  <c r="O31" i="4"/>
  <c r="O32" i="4"/>
  <c r="O33" i="4"/>
  <c r="O34" i="4"/>
  <c r="O35" i="4"/>
  <c r="O36" i="4"/>
  <c r="O37" i="4"/>
  <c r="O38" i="4"/>
  <c r="O39" i="4"/>
  <c r="P11" i="4"/>
  <c r="D12" i="4"/>
  <c r="D13" i="4"/>
  <c r="D14" i="4"/>
  <c r="D15" i="4"/>
  <c r="D16" i="4"/>
  <c r="D17" i="4"/>
  <c r="D18" i="4"/>
  <c r="D19" i="4"/>
  <c r="D20" i="4"/>
  <c r="D21" i="4"/>
  <c r="D22" i="4"/>
  <c r="D23" i="4"/>
  <c r="D24" i="4"/>
  <c r="D25" i="4"/>
  <c r="D26" i="4"/>
  <c r="D27" i="4"/>
  <c r="G12" i="4"/>
  <c r="G13" i="4"/>
  <c r="G14" i="4"/>
  <c r="G15" i="4"/>
  <c r="G16" i="4"/>
  <c r="G17" i="4"/>
  <c r="G18" i="4"/>
  <c r="G19" i="4"/>
  <c r="G20" i="4"/>
  <c r="G21" i="4"/>
  <c r="G22" i="4"/>
  <c r="G23" i="4"/>
  <c r="G24" i="4"/>
  <c r="G25" i="4"/>
  <c r="G26" i="4"/>
  <c r="G27" i="4"/>
  <c r="J12" i="4"/>
  <c r="J13" i="4"/>
  <c r="J14" i="4"/>
  <c r="J15" i="4"/>
  <c r="J16" i="4"/>
  <c r="J17" i="4"/>
  <c r="J18" i="4"/>
  <c r="J19" i="4"/>
  <c r="J20" i="4"/>
  <c r="J21" i="4"/>
  <c r="J22" i="4"/>
  <c r="J23" i="4"/>
  <c r="J24" i="4"/>
  <c r="J25" i="4"/>
  <c r="J26" i="4"/>
  <c r="M12" i="4"/>
  <c r="M13" i="4"/>
  <c r="M14" i="4"/>
  <c r="M15" i="4"/>
  <c r="M16" i="4"/>
  <c r="M17" i="4"/>
  <c r="M18" i="4"/>
  <c r="M19" i="4"/>
  <c r="M20" i="4"/>
  <c r="M21" i="4"/>
  <c r="M22" i="4"/>
  <c r="M23" i="4"/>
  <c r="M24" i="4"/>
  <c r="M25" i="4"/>
  <c r="M26" i="4"/>
  <c r="M27" i="4"/>
  <c r="J27" i="4"/>
  <c r="D28" i="4"/>
  <c r="D29" i="4"/>
  <c r="D30" i="4"/>
  <c r="D31" i="4"/>
  <c r="D32" i="4"/>
  <c r="D33" i="4"/>
  <c r="D34" i="4"/>
  <c r="D35" i="4"/>
  <c r="D36" i="4"/>
  <c r="D37" i="4"/>
  <c r="D38" i="4"/>
  <c r="D39" i="4"/>
  <c r="G28" i="4"/>
  <c r="G29" i="4"/>
  <c r="G30" i="4"/>
  <c r="G31" i="4"/>
  <c r="G32" i="4"/>
  <c r="G33" i="4"/>
  <c r="G34" i="4"/>
  <c r="G35" i="4"/>
  <c r="G36" i="4"/>
  <c r="G37" i="4"/>
  <c r="G38" i="4"/>
  <c r="G39" i="4"/>
  <c r="J28" i="4"/>
  <c r="J29" i="4"/>
  <c r="J30" i="4"/>
  <c r="J31" i="4"/>
  <c r="J32" i="4"/>
  <c r="J33" i="4"/>
  <c r="J34" i="4"/>
  <c r="J35" i="4"/>
  <c r="J36" i="4"/>
  <c r="J37" i="4"/>
  <c r="J38" i="4"/>
  <c r="J39" i="4"/>
  <c r="M28" i="4"/>
  <c r="M29" i="4"/>
  <c r="M30" i="4"/>
  <c r="M31" i="4"/>
  <c r="M32" i="4"/>
  <c r="M33" i="4"/>
  <c r="M34" i="4"/>
  <c r="M35" i="4"/>
  <c r="M36" i="4"/>
  <c r="M37" i="4"/>
  <c r="M38" i="4"/>
  <c r="M39" i="4"/>
  <c r="D4" i="4"/>
  <c r="E9" i="15"/>
  <c r="D78" i="4" l="1"/>
  <c r="C4" i="4"/>
  <c r="E4" i="4" s="1"/>
  <c r="M11" i="4"/>
  <c r="F80" i="4"/>
  <c r="G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<sst xmlns="http://schemas.openxmlformats.org/spreadsheetml/2006/main" count="723" uniqueCount="417">
  <si>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</si>
  <si>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</si>
  <si>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</si>
  <si>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</si>
  <si>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</si>
  <si>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</si>
  <si>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</si>
  <si>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</si>
  <si>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</si>
  <si>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</si>
  <si>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</si>
  <si>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</si>
  <si>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</si>
  <si>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</si>
  <si>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</si>
  <si>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</si>
  <si>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</si>
  <si>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</si>
  <si>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</si>
  <si>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</si>
  <si>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</si>
  <si>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</si>
  <si>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</si>
  <si>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</si>
  <si>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</si>
  <si>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</si>
  <si>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</si>
  <si>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</si>
  <si>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</si>
  <si>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</si>
  <si>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</si>
  <si>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</si>
  <si>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</si>
  <si>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</si>
  <si>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</si>
  <si>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</si>
  <si>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</si>
  <si>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</si>
  <si>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</si>
  <si>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</si>
  <si>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</si>
  <si>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</si>
  <si>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</si>
  <si>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</si>
  <si>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</si>
  <si>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</si>
  <si>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</si>
  <si>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</si>
  <si>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</si>
  <si>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</si>
  <si>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</si>
  <si>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</si>
  <si>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</si>
  <si>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</si>
  <si>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</si>
  <si>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</si>
  <si>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</si>
  <si>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</si>
  <si>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</si>
  <si>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</si>
  <si>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</si>
  <si>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</si>
  <si>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</si>
  <si>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</si>
  <si>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</si>
  <si>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</si>
  <si>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</si>
  <si>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</si>
  <si>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</si>
  <si>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</si>
  <si>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</si>
  <si>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</si>
  <si>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</si>
  <si>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</si>
  <si>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</si>
  <si>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</si>
  <si>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</si>
  <si>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</si>
  <si>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</si>
  <si>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</si>
  <si>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</si>
  <si>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</si>
  <si>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</si>
  <si>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</si>
  <si>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</si>
  <si>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</si>
  <si>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</si>
  <si>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</si>
  <si>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</si>
  <si>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</si>
  <si>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</si>
  <si>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</si>
  <si>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</si>
  <si>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</si>
  <si>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</si>
  <si>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</si>
  <si>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</si>
  <si>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</si>
  <si>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</si>
  <si>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</si>
  <si>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</si>
  <si>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</si>
  <si>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</si>
  <si>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</si>
  <si>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</si>
  <si>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</si>
  <si>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</si>
  <si>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</si>
  <si>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</si>
  <si>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</si>
  <si>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</si>
  <si>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</si>
  <si>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</si>
  <si>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</si>
  <si>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</si>
  <si>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</si>
  <si>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</si>
  <si>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</si>
  <si>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</si>
  <si>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</si>
  <si>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</si>
  <si>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</si>
  <si>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</si>
  <si>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</si>
  <si>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</si>
  <si>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</si>
  <si>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</si>
  <si>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</si>
  <si>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</si>
  <si>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</si>
  <si>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</si>
  <si>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</si>
  <si>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</si>
  <si>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</si>
  <si>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</si>
  <si>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</si>
  <si>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</si>
  <si>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</si>
  <si>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</si>
  <si>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</si>
  <si>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</si>
  <si>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</si>
  <si>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</si>
  <si>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</si>
  <si>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</si>
  <si>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</si>
  <si>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</si>
  <si>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</si>
  <si>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</si>
  <si>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</si>
  <si>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</si>
  <si>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</si>
  <si>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</si>
  <si>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</si>
  <si>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</si>
  <si>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</si>
  <si>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</si>
  <si>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</si>
  <si>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</si>
  <si>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</si>
  <si>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</si>
  <si>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</si>
  <si>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</si>
  <si>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</si>
  <si>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</si>
  <si>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</si>
  <si>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</si>
  <si>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</si>
  <si>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</si>
  <si>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</si>
  <si>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</si>
  <si>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</si>
  <si>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</si>
  <si>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</si>
  <si>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</si>
  <si>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</si>
  <si>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</si>
  <si>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</si>
  <si>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</si>
  <si>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</si>
  <si>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</si>
  <si>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</si>
  <si>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</si>
  <si>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</si>
  <si>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</si>
  <si>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</si>
  <si>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</si>
  <si>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</si>
  <si>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</si>
  <si>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</si>
  <si>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</si>
  <si>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</si>
  <si>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</si>
  <si>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</si>
  <si>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</si>
  <si>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</si>
  <si>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</si>
  <si>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</si>
  <si>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</si>
  <si>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</si>
  <si>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</si>
  <si>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</si>
  <si>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</si>
  <si>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</si>
  <si>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</si>
  <si>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</si>
  <si>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</si>
  <si>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</si>
  <si>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</si>
  <si>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</si>
  <si>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</si>
  <si>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</si>
  <si>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</si>
  <si>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</si>
  <si>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</si>
  <si>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</si>
  <si>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</si>
  <si>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</si>
  <si>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</si>
  <si>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</si>
  <si>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</si>
  <si>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</si>
  <si>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</si>
  <si>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</si>
  <si>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</si>
  <si>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</si>
  <si>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</si>
  <si>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</si>
  <si>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</si>
  <si>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</si>
  <si>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</si>
  <si>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</si>
  <si>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</si>
  <si>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</si>
  <si>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</si>
  <si>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</si>
  <si>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</si>
  <si>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</si>
  <si>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</si>
  <si>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</si>
  <si>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</si>
  <si>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</si>
  <si>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</si>
  <si>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</si>
  <si>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</si>
  <si>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</si>
  <si>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</si>
  <si>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</si>
  <si>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</si>
  <si>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</si>
  <si>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</si>
  <si>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</si>
  <si>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</si>
  <si>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</si>
  <si>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</si>
  <si>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</si>
  <si>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</si>
  <si>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</si>
  <si>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</si>
  <si>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</si>
  <si>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</si>
  <si>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</si>
  <si>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</si>
  <si>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</si>
  <si>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</si>
  <si>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</si>
  <si>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</si>
  <si>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</si>
  <si>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</si>
  <si>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</si>
  <si>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</si>
  <si>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</si>
  <si>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</si>
  <si>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</si>
  <si>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</si>
  <si>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</si>
  <si>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</si>
  <si>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</si>
  <si>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</si>
  <si>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</si>
  <si>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</si>
  <si>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</si>
  <si>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</si>
  <si>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</si>
  <si>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</si>
  <si>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</si>
  <si>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</si>
  <si>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</si>
  <si>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</si>
  <si>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</si>
  <si>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</si>
  <si>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</si>
  <si>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</si>
  <si>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</si>
  <si>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</si>
  <si>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</si>
  <si>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</si>
  <si>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</si>
  <si>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</si>
  <si>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</si>
  <si>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</si>
  <si>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</si>
  <si>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</si>
  <si>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</si>
  <si>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</si>
  <si>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</si>
  <si>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</si>
  <si>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</si>
  <si>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</si>
  <si>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</si>
  <si>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</si>
  <si>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</si>
  <si>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</si>
  <si>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</si>
  <si>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</si>
  <si>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</si>
  <si>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</si>
  <si>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</si>
  <si>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</si>
  <si>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</si>
  <si>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</si>
  <si>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</si>
  <si>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</si>
  <si>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</si>
  <si>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</si>
  <si>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</si>
  <si>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</si>
  <si>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</si>
  <si>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</si>
  <si>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</si>
  <si>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</si>
  <si>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</si>
  <si>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</si>
  <si>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</si>
  <si>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</si>
  <si>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</si>
  <si>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</si>
  <si>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</si>
  <si>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</si>
  <si>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</si>
  <si>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</si>
  <si>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</si>
  <si>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</si>
  <si>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</si>
  <si>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</si>
  <si>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</si>
  <si>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</si>
  <si>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</si>
  <si>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</si>
  <si>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</si>
  <si>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</si>
  <si>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</si>
  <si>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</si>
  <si>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</si>
  <si>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</si>
  <si>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</si>
  <si>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</si>
  <si>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</si>
  <si>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</si>
  <si>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</si>
  <si>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</si>
  <si>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</si>
  <si>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</si>
  <si>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</si>
  <si>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</si>
  <si>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</si>
  <si>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</si>
  <si>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</si>
  <si>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</si>
  <si>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</si>
  <si>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</si>
  <si>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</si>
  <si>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</si>
  <si>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</si>
  <si>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</si>
  <si>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</si>
  <si>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</si>
  <si>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</si>
  <si>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</si>
  <si>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</si>
  <si>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</si>
  <si>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</si>
  <si>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</si>
  <si>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</si>
  <si>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</si>
  <si>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</si>
  <si>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</si>
  <si>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</si>
  <si>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</si>
  <si>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</si>
  <si>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</si>
  <si>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</si>
  <si>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</si>
  <si>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</si>
  <si>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</si>
  <si>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</si>
  <si>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</si>
  <si>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</si>
  <si>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</si>
  <si>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</si>
  <si>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</si>
  <si>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</si>
  <si>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</si>
  <si>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</si>
  <si>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</si>
  <si>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</si>
  <si>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</si>
  <si>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</si>
  <si>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</si>
  <si>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</si>
  <si>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 xml:space="preserve">More information on Chapter 33 Education Payments made for Spring 2010 enrollment is available at the following URL: </t>
  </si>
  <si>
    <t xml:space="preserve">http://www.gibill.va.gov/spring2010.htm </t>
  </si>
  <si>
    <t>March 1,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</si>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</sst>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83">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39" fillId="0" borderId="0" xfId="2" applyFont="1" applyAlignment="1" applyProtection="1">
      <alignment horizontal="left"/>
    </xf>
    <xf numFmtId="0" fontId="31" fillId="0" borderId="0" xfId="0" applyFont="1" applyFill="1" applyBorder="1" applyAlignment="1">
      <alignment horizontal="center" vertical="center" wrapText="1"/>
    </xf>
    <xf numFmtId="0" fontId="32" fillId="0" borderId="0" xfId="0" applyFont="1" applyFill="1" applyBorder="1" applyAlignment="1">
      <alignment horizontal="right" vertical="center" wrapText="1"/>
    </xf>
    <xf numFmtId="3" fontId="40" fillId="0" borderId="0" xfId="0" applyNumberFormat="1" applyFont="1" applyBorder="1" applyAlignment="1">
      <alignment horizontal="center"/>
    </xf>
    <xf numFmtId="0" fontId="42" fillId="0" borderId="0" xfId="0" applyFont="1"/>
    <xf numFmtId="0" fontId="43" fillId="0" borderId="0" xfId="0" applyFont="1"/>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0" fontId="31" fillId="0" borderId="0" xfId="0" applyFont="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22" fillId="0" borderId="0" xfId="0" applyFont="1" applyBorder="1" applyAlignment="1">
      <alignment horizontal="center" wrapText="1"/>
    </xf>
    <xf numFmtId="0" fontId="10" fillId="0" borderId="0" xfId="0" applyFont="1"/>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5" xfId="0" applyFont="1" applyBorder="1" applyAlignment="1">
      <alignment horizontal="left" wrapText="1"/>
    </xf>
    <xf numFmtId="0" fontId="10" fillId="0" borderId="0" xfId="0" applyFont="1" applyBorder="1" applyAlignment="1">
      <alignment horizontal="left" wrapText="1"/>
    </xf>
    <xf numFmtId="0" fontId="22" fillId="0" borderId="0" xfId="0" applyFont="1" applyBorder="1" applyAlignment="1">
      <alignment horizontal="center"/>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3" fontId="10" fillId="0" borderId="1" xfId="0" applyNumberFormat="1" applyFont="1" applyFill="1" applyBorder="1" applyAlignment="1">
      <alignment horizontal="center" wrapText="1"/>
    </xf>
    <xf numFmtId="0" fontId="22" fillId="0" borderId="8"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7" fillId="0" borderId="0" xfId="0" applyFont="1" applyAlignment="1" applyProtection="1">
      <alignment wrapText="1"/>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1" fillId="6" borderId="8" xfId="0" applyFont="1" applyFill="1" applyBorder="1" applyAlignment="1" applyProtection="1">
      <alignment horizontal="center" wrapText="1"/>
    </xf>
    <xf numFmtId="0" fontId="11"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tabSelected="1" topLeftCell="B1" zoomScale="90" zoomScaleNormal="90" zoomScaleSheetLayoutView="75" workbookViewId="0">
      <selection activeCell="B1" sqref="B1"/>
    </sheetView>
  </sheetViews>
  <sheetFormatPr defaultRowHeight="15" x14ac:dyDescent="0.2"/>
  <cols>
    <col min="1" max="1" width="3.42578125" style="112" customWidth="1"/>
    <col min="2" max="2" width="75.5703125" style="130" customWidth="1"/>
    <col min="3" max="3" width="9.7109375" style="13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17">
        <v>497867</v>
      </c>
      <c r="E3" s="319">
        <v>190359</v>
      </c>
      <c r="F3" s="311">
        <v>0.38234910126600075</v>
      </c>
    </row>
    <row r="4" spans="1:7" ht="14.25" customHeight="1" thickBot="1" x14ac:dyDescent="0.25">
      <c r="B4" s="283">
        <v>40236</v>
      </c>
      <c r="C4" s="245"/>
      <c r="D4" s="318"/>
      <c r="E4" s="320"/>
      <c r="F4" s="312"/>
    </row>
    <row r="5" spans="1:7" ht="10.5" customHeight="1" thickBot="1" x14ac:dyDescent="0.25">
      <c r="B5" s="113"/>
      <c r="C5" s="114"/>
      <c r="D5" s="59"/>
      <c r="E5" s="59"/>
      <c r="F5" s="59"/>
    </row>
    <row r="6" spans="1:7" ht="25.5" x14ac:dyDescent="0.2">
      <c r="B6" s="325" t="s">
        <v>353</v>
      </c>
      <c r="C6" s="326"/>
      <c r="D6" s="174" t="s">
        <v>43</v>
      </c>
      <c r="E6" s="172" t="s">
        <v>34</v>
      </c>
      <c r="F6" s="172" t="s">
        <v>35</v>
      </c>
    </row>
    <row r="7" spans="1:7" ht="12" customHeight="1" x14ac:dyDescent="0.2">
      <c r="B7" s="327"/>
      <c r="C7" s="328"/>
      <c r="D7" s="317">
        <v>476340</v>
      </c>
      <c r="E7" s="317">
        <v>178725</v>
      </c>
      <c r="F7" s="311">
        <v>0.37520468572868121</v>
      </c>
    </row>
    <row r="8" spans="1:7" ht="2.25" customHeight="1" thickBot="1" x14ac:dyDescent="0.25">
      <c r="B8" s="329"/>
      <c r="C8" s="330"/>
      <c r="D8" s="318"/>
      <c r="E8" s="318"/>
      <c r="F8" s="312"/>
    </row>
    <row r="9" spans="1:7" ht="18.75" customHeight="1" thickBot="1" x14ac:dyDescent="0.25">
      <c r="B9" s="116" t="s">
        <v>329</v>
      </c>
      <c r="C9" s="114"/>
      <c r="D9" s="60"/>
      <c r="E9" s="60"/>
      <c r="F9" s="60"/>
    </row>
    <row r="10" spans="1:7" ht="27" customHeight="1" x14ac:dyDescent="0.2">
      <c r="B10" s="117"/>
      <c r="C10" s="321" t="s">
        <v>28</v>
      </c>
      <c r="D10" s="174" t="s">
        <v>43</v>
      </c>
      <c r="E10" s="175" t="s">
        <v>34</v>
      </c>
      <c r="F10" s="176" t="s">
        <v>35</v>
      </c>
      <c r="G10" s="56"/>
    </row>
    <row r="11" spans="1:7" ht="15" customHeight="1" x14ac:dyDescent="0.2">
      <c r="B11" s="149" t="s">
        <v>27</v>
      </c>
      <c r="C11" s="322"/>
      <c r="D11" s="138">
        <v>429450</v>
      </c>
      <c r="E11" s="139">
        <v>165276</v>
      </c>
      <c r="F11" s="140">
        <v>0.38485504715333568</v>
      </c>
      <c r="G11" s="56"/>
    </row>
    <row r="12" spans="1:7" s="121" customFormat="1" ht="21" customHeight="1" x14ac:dyDescent="0.2">
      <c r="A12" s="119"/>
      <c r="B12" s="120" t="s">
        <v>7</v>
      </c>
      <c r="C12" s="118"/>
      <c r="D12" s="64"/>
      <c r="E12" s="65"/>
      <c r="F12" s="61"/>
      <c r="G12" s="57"/>
    </row>
    <row r="13" spans="1:7" x14ac:dyDescent="0.2">
      <c r="B13" s="122" t="s">
        <v>330</v>
      </c>
      <c r="C13" s="192" t="s">
        <v>346</v>
      </c>
      <c r="D13" s="141">
        <v>596</v>
      </c>
      <c r="E13" s="142">
        <v>106</v>
      </c>
      <c r="F13" s="143">
        <v>0.17785234899328858</v>
      </c>
      <c r="G13" s="56"/>
    </row>
    <row r="14" spans="1:7" x14ac:dyDescent="0.2">
      <c r="B14" s="122" t="s">
        <v>331</v>
      </c>
      <c r="C14" s="193" t="s">
        <v>347</v>
      </c>
      <c r="D14" s="141">
        <v>27218</v>
      </c>
      <c r="E14" s="142">
        <v>12595</v>
      </c>
      <c r="F14" s="143">
        <v>0.46274524211918583</v>
      </c>
      <c r="G14" s="56"/>
    </row>
    <row r="15" spans="1:7" x14ac:dyDescent="0.2">
      <c r="B15" s="122" t="s">
        <v>22</v>
      </c>
      <c r="C15" s="182">
        <v>110</v>
      </c>
      <c r="D15" s="141">
        <v>102318</v>
      </c>
      <c r="E15" s="142">
        <v>41943</v>
      </c>
      <c r="F15" s="143">
        <v>0.4099278719286929</v>
      </c>
      <c r="G15" s="56"/>
    </row>
    <row r="16" spans="1:7" ht="24.75" customHeight="1" x14ac:dyDescent="0.2">
      <c r="B16" s="120" t="s">
        <v>8</v>
      </c>
      <c r="C16" s="194"/>
      <c r="D16" s="64"/>
      <c r="E16" s="65"/>
      <c r="F16" s="207"/>
      <c r="G16" s="56"/>
    </row>
    <row r="17" spans="2:7" x14ac:dyDescent="0.2">
      <c r="B17" s="123" t="s">
        <v>332</v>
      </c>
      <c r="C17" s="182">
        <v>140</v>
      </c>
      <c r="D17" s="141">
        <v>14034</v>
      </c>
      <c r="E17" s="142">
        <v>5632</v>
      </c>
      <c r="F17" s="143">
        <v>0.40131110161037481</v>
      </c>
      <c r="G17" s="56"/>
    </row>
    <row r="18" spans="2:7" x14ac:dyDescent="0.2">
      <c r="B18" s="123" t="s">
        <v>344</v>
      </c>
      <c r="C18" s="182">
        <v>410</v>
      </c>
      <c r="D18" s="141">
        <v>77</v>
      </c>
      <c r="E18" s="142">
        <v>14</v>
      </c>
      <c r="F18" s="143">
        <v>0.18181818181818182</v>
      </c>
      <c r="G18" s="56"/>
    </row>
    <row r="19" spans="2:7" ht="21.75" customHeight="1" x14ac:dyDescent="0.2">
      <c r="B19" s="120" t="s">
        <v>23</v>
      </c>
      <c r="C19" s="194"/>
      <c r="D19" s="64"/>
      <c r="E19" s="65"/>
      <c r="F19" s="207"/>
      <c r="G19" s="56"/>
    </row>
    <row r="20" spans="2:7" x14ac:dyDescent="0.2">
      <c r="B20" s="122" t="s">
        <v>333</v>
      </c>
      <c r="C20" s="193" t="s">
        <v>352</v>
      </c>
      <c r="D20" s="141">
        <v>283834</v>
      </c>
      <c r="E20" s="142">
        <v>104779</v>
      </c>
      <c r="F20" s="143">
        <v>0.36915591507712253</v>
      </c>
      <c r="G20" s="58"/>
    </row>
    <row r="21" spans="2:7" x14ac:dyDescent="0.2">
      <c r="B21" s="123" t="s">
        <v>334</v>
      </c>
      <c r="C21" s="182">
        <v>320</v>
      </c>
      <c r="D21" s="141">
        <v>1337</v>
      </c>
      <c r="E21" s="142">
        <v>196</v>
      </c>
      <c r="F21" s="143">
        <v>0.14659685863874344</v>
      </c>
      <c r="G21" s="56"/>
    </row>
    <row r="22" spans="2:7" x14ac:dyDescent="0.2">
      <c r="B22" s="123" t="s">
        <v>343</v>
      </c>
      <c r="C22" s="182">
        <v>420</v>
      </c>
      <c r="D22" s="141">
        <v>36</v>
      </c>
      <c r="E22" s="142">
        <v>11</v>
      </c>
      <c r="F22" s="143">
        <v>0.30555555555555558</v>
      </c>
      <c r="G22" s="56"/>
    </row>
    <row r="23" spans="2:7" ht="46.5" customHeight="1" x14ac:dyDescent="0.2">
      <c r="B23" s="313" t="s">
        <v>9</v>
      </c>
      <c r="C23" s="314"/>
      <c r="D23" s="314"/>
      <c r="E23" s="314"/>
      <c r="F23" s="124"/>
      <c r="G23" s="56"/>
    </row>
    <row r="24" spans="2:7" ht="35.25" customHeight="1" thickBot="1" x14ac:dyDescent="0.25">
      <c r="B24" s="315" t="s">
        <v>10</v>
      </c>
      <c r="C24" s="316"/>
      <c r="D24" s="316"/>
      <c r="E24" s="316"/>
      <c r="F24" s="125"/>
      <c r="G24" s="56"/>
    </row>
    <row r="25" spans="2:7" ht="18.75" customHeight="1" thickBot="1" x14ac:dyDescent="0.25">
      <c r="B25" s="113"/>
      <c r="C25" s="114"/>
      <c r="D25" s="59"/>
      <c r="E25" s="59"/>
      <c r="F25" s="59"/>
    </row>
    <row r="26" spans="2:7" ht="27" customHeight="1" x14ac:dyDescent="0.2">
      <c r="B26" s="126"/>
      <c r="C26" s="321" t="s">
        <v>28</v>
      </c>
      <c r="D26" s="174" t="s">
        <v>43</v>
      </c>
      <c r="E26" s="175" t="s">
        <v>34</v>
      </c>
      <c r="F26" s="176" t="s">
        <v>35</v>
      </c>
      <c r="G26" s="56"/>
    </row>
    <row r="27" spans="2:7" ht="15" customHeight="1" x14ac:dyDescent="0.2">
      <c r="B27" s="148" t="s">
        <v>225</v>
      </c>
      <c r="C27" s="322"/>
      <c r="D27" s="138">
        <v>120370</v>
      </c>
      <c r="E27" s="139">
        <v>37692</v>
      </c>
      <c r="F27" s="144">
        <v>0.31313450195231368</v>
      </c>
      <c r="G27" s="56"/>
    </row>
    <row r="28" spans="2:7" x14ac:dyDescent="0.2">
      <c r="B28" s="123" t="s">
        <v>226</v>
      </c>
      <c r="C28" s="181">
        <v>130</v>
      </c>
      <c r="D28" s="141">
        <v>41059</v>
      </c>
      <c r="E28" s="145">
        <v>10451</v>
      </c>
      <c r="F28" s="143">
        <v>0.25453615528873086</v>
      </c>
      <c r="G28" s="56"/>
    </row>
    <row r="29" spans="2:7" x14ac:dyDescent="0.2">
      <c r="B29" s="123" t="s">
        <v>227</v>
      </c>
      <c r="C29" s="182">
        <v>133</v>
      </c>
      <c r="D29" s="141">
        <v>6</v>
      </c>
      <c r="E29" s="142">
        <v>5</v>
      </c>
      <c r="F29" s="143">
        <v>0.83333333333333337</v>
      </c>
      <c r="G29" s="56"/>
    </row>
    <row r="30" spans="2:7" x14ac:dyDescent="0.2">
      <c r="B30" s="123" t="s">
        <v>228</v>
      </c>
      <c r="C30" s="182">
        <v>135</v>
      </c>
      <c r="D30" s="141">
        <v>144</v>
      </c>
      <c r="E30" s="142">
        <v>37</v>
      </c>
      <c r="F30" s="143">
        <v>0.25694444444444442</v>
      </c>
      <c r="G30" s="56"/>
    </row>
    <row r="31" spans="2:7" x14ac:dyDescent="0.2">
      <c r="B31" s="123" t="s">
        <v>229</v>
      </c>
      <c r="C31" s="182">
        <v>290</v>
      </c>
      <c r="D31" s="141">
        <v>43810</v>
      </c>
      <c r="E31" s="142">
        <v>20811</v>
      </c>
      <c r="F31" s="143">
        <v>0.47502853229856196</v>
      </c>
      <c r="G31" s="56"/>
    </row>
    <row r="32" spans="2:7" x14ac:dyDescent="0.2">
      <c r="B32" s="123" t="s">
        <v>345</v>
      </c>
      <c r="C32" s="182">
        <v>450</v>
      </c>
      <c r="D32" s="141">
        <v>1</v>
      </c>
      <c r="E32" s="142">
        <v>1</v>
      </c>
      <c r="F32" s="143">
        <v>1</v>
      </c>
      <c r="G32" s="56"/>
    </row>
    <row r="33" spans="2:7" x14ac:dyDescent="0.2">
      <c r="B33" s="123" t="s">
        <v>230</v>
      </c>
      <c r="C33" s="182">
        <v>310</v>
      </c>
      <c r="D33" s="141">
        <v>10987</v>
      </c>
      <c r="E33" s="142">
        <v>2138</v>
      </c>
      <c r="F33" s="143">
        <v>0.19459361063074543</v>
      </c>
      <c r="G33" s="56"/>
    </row>
    <row r="34" spans="2:7" x14ac:dyDescent="0.2">
      <c r="B34" s="123" t="s">
        <v>231</v>
      </c>
      <c r="C34" s="182">
        <v>600</v>
      </c>
      <c r="D34" s="141">
        <v>24363</v>
      </c>
      <c r="E34" s="142">
        <v>4249</v>
      </c>
      <c r="F34" s="143">
        <v>0.17440380905471412</v>
      </c>
      <c r="G34" s="56"/>
    </row>
    <row r="35" spans="2:7" ht="79.5" customHeight="1" thickBot="1" x14ac:dyDescent="0.25">
      <c r="B35" s="323" t="s">
        <v>232</v>
      </c>
      <c r="C35" s="324"/>
      <c r="D35" s="324"/>
      <c r="E35" s="324"/>
      <c r="F35" s="128"/>
      <c r="G35" s="56"/>
    </row>
    <row r="36" spans="2:7" ht="18" customHeight="1" thickBot="1" x14ac:dyDescent="0.25">
      <c r="B36" s="116"/>
      <c r="C36" s="114"/>
      <c r="D36" s="59"/>
      <c r="E36" s="59"/>
      <c r="F36" s="59"/>
    </row>
    <row r="37" spans="2:7" ht="27" customHeight="1" x14ac:dyDescent="0.2">
      <c r="B37" s="126"/>
      <c r="C37" s="321" t="s">
        <v>28</v>
      </c>
      <c r="D37" s="174" t="s">
        <v>43</v>
      </c>
      <c r="E37" s="175" t="s">
        <v>34</v>
      </c>
      <c r="F37" s="176" t="s">
        <v>35</v>
      </c>
      <c r="G37" s="56"/>
    </row>
    <row r="38" spans="2:7" ht="15" customHeight="1" x14ac:dyDescent="0.2">
      <c r="B38" s="148" t="s">
        <v>413</v>
      </c>
      <c r="C38" s="322"/>
      <c r="D38" s="138">
        <v>43356</v>
      </c>
      <c r="E38" s="146">
        <v>13049</v>
      </c>
      <c r="F38" s="144">
        <v>0.30097333702371065</v>
      </c>
      <c r="G38" s="56"/>
    </row>
    <row r="39" spans="2:7" x14ac:dyDescent="0.2">
      <c r="B39" s="123" t="s">
        <v>234</v>
      </c>
      <c r="C39" s="181">
        <v>314</v>
      </c>
      <c r="D39" s="141">
        <v>456</v>
      </c>
      <c r="E39" s="142">
        <v>442</v>
      </c>
      <c r="F39" s="143">
        <v>0.9692982456140351</v>
      </c>
      <c r="G39" s="56"/>
    </row>
    <row r="40" spans="2:7" x14ac:dyDescent="0.2">
      <c r="B40" s="123" t="s">
        <v>414</v>
      </c>
      <c r="C40" s="182">
        <v>680</v>
      </c>
      <c r="D40" s="141">
        <v>25359</v>
      </c>
      <c r="E40" s="142">
        <v>5352</v>
      </c>
      <c r="F40" s="143">
        <v>0.21104933159824915</v>
      </c>
      <c r="G40" s="56"/>
    </row>
    <row r="41" spans="2:7" x14ac:dyDescent="0.2">
      <c r="B41" s="123" t="s">
        <v>235</v>
      </c>
      <c r="C41" s="182">
        <v>682</v>
      </c>
      <c r="D41" s="141">
        <v>749</v>
      </c>
      <c r="E41" s="142">
        <v>662</v>
      </c>
      <c r="F41" s="143">
        <v>0.88384512683578109</v>
      </c>
      <c r="G41" s="56"/>
    </row>
    <row r="42" spans="2:7" x14ac:dyDescent="0.2">
      <c r="B42" s="123" t="s">
        <v>236</v>
      </c>
      <c r="C42" s="182">
        <v>684</v>
      </c>
      <c r="D42" s="141">
        <v>104</v>
      </c>
      <c r="E42" s="142">
        <v>103</v>
      </c>
      <c r="F42" s="143">
        <v>0.99038461538461542</v>
      </c>
      <c r="G42" s="56"/>
    </row>
    <row r="43" spans="2:7" ht="15.75" customHeight="1" x14ac:dyDescent="0.2">
      <c r="B43" s="123" t="s">
        <v>287</v>
      </c>
      <c r="C43" s="182">
        <v>685</v>
      </c>
      <c r="D43" s="141">
        <v>8</v>
      </c>
      <c r="E43" s="142">
        <v>8</v>
      </c>
      <c r="F43" s="143">
        <v>1</v>
      </c>
      <c r="G43" s="56"/>
    </row>
    <row r="44" spans="2:7" x14ac:dyDescent="0.2">
      <c r="B44" s="123" t="s">
        <v>288</v>
      </c>
      <c r="C44" s="182">
        <v>690</v>
      </c>
      <c r="D44" s="141">
        <v>4275</v>
      </c>
      <c r="E44" s="142">
        <v>1318</v>
      </c>
      <c r="F44" s="143">
        <v>0.30830409356725147</v>
      </c>
      <c r="G44" s="56"/>
    </row>
    <row r="45" spans="2:7" x14ac:dyDescent="0.2">
      <c r="B45" s="123" t="s">
        <v>289</v>
      </c>
      <c r="C45" s="182" t="s">
        <v>2</v>
      </c>
      <c r="D45" s="141">
        <v>12405</v>
      </c>
      <c r="E45" s="142">
        <v>5164</v>
      </c>
      <c r="F45" s="143">
        <v>0.41628375654977834</v>
      </c>
      <c r="G45" s="56"/>
    </row>
    <row r="46" spans="2:7" ht="63" customHeight="1" thickBot="1" x14ac:dyDescent="0.25">
      <c r="B46" s="323" t="s">
        <v>290</v>
      </c>
      <c r="C46" s="324"/>
      <c r="D46" s="324"/>
      <c r="E46" s="324"/>
      <c r="F46" s="128"/>
      <c r="G46" s="56"/>
    </row>
    <row r="47" spans="2:7" ht="18.75" customHeight="1" thickBot="1" x14ac:dyDescent="0.25">
      <c r="B47" s="309" t="s">
        <v>415</v>
      </c>
      <c r="C47" s="114"/>
      <c r="D47" s="59"/>
      <c r="E47" s="59"/>
      <c r="F47" s="59"/>
    </row>
    <row r="48" spans="2:7" ht="27" customHeight="1" x14ac:dyDescent="0.2">
      <c r="B48" s="126"/>
      <c r="C48" s="321" t="s">
        <v>28</v>
      </c>
      <c r="D48" s="174" t="s">
        <v>43</v>
      </c>
      <c r="E48" s="175" t="s">
        <v>34</v>
      </c>
      <c r="F48" s="176" t="s">
        <v>35</v>
      </c>
      <c r="G48" s="56"/>
    </row>
    <row r="49" spans="2:7" ht="15" customHeight="1" x14ac:dyDescent="0.2">
      <c r="B49" s="148" t="s">
        <v>182</v>
      </c>
      <c r="C49" s="322"/>
      <c r="D49" s="138">
        <v>34600</v>
      </c>
      <c r="E49" s="146">
        <v>17301</v>
      </c>
      <c r="F49" s="144">
        <v>0.50002890173410408</v>
      </c>
      <c r="G49" s="56"/>
    </row>
    <row r="50" spans="2:7" x14ac:dyDescent="0.2">
      <c r="B50" s="123" t="s">
        <v>291</v>
      </c>
      <c r="C50" s="181">
        <v>173</v>
      </c>
      <c r="D50" s="141">
        <v>1433</v>
      </c>
      <c r="E50" s="142">
        <v>812</v>
      </c>
      <c r="F50" s="143">
        <v>0.5666434054431263</v>
      </c>
      <c r="G50" s="56"/>
    </row>
    <row r="51" spans="2:7" x14ac:dyDescent="0.2">
      <c r="B51" s="123" t="s">
        <v>292</v>
      </c>
      <c r="C51" s="182">
        <v>400</v>
      </c>
      <c r="D51" s="141">
        <v>3408</v>
      </c>
      <c r="E51" s="142">
        <v>1319</v>
      </c>
      <c r="F51" s="143">
        <v>0.38703051643192488</v>
      </c>
      <c r="G51" s="56"/>
    </row>
    <row r="52" spans="2:7" x14ac:dyDescent="0.2">
      <c r="B52" s="123" t="s">
        <v>293</v>
      </c>
      <c r="C52" s="182">
        <v>500</v>
      </c>
      <c r="D52" s="141">
        <v>324</v>
      </c>
      <c r="E52" s="142">
        <v>22</v>
      </c>
      <c r="F52" s="143">
        <v>6.7901234567901231E-2</v>
      </c>
      <c r="G52" s="56"/>
    </row>
    <row r="53" spans="2:7" x14ac:dyDescent="0.2">
      <c r="B53" s="123" t="s">
        <v>294</v>
      </c>
      <c r="C53" s="182">
        <v>510</v>
      </c>
      <c r="D53" s="141">
        <v>14393</v>
      </c>
      <c r="E53" s="142">
        <v>4648</v>
      </c>
      <c r="F53" s="143">
        <v>0.32293475995275484</v>
      </c>
      <c r="G53" s="56"/>
    </row>
    <row r="54" spans="2:7" x14ac:dyDescent="0.2">
      <c r="B54" s="123" t="s">
        <v>295</v>
      </c>
      <c r="C54" s="182">
        <v>930</v>
      </c>
      <c r="D54" s="141">
        <v>14893</v>
      </c>
      <c r="E54" s="142">
        <v>10445</v>
      </c>
      <c r="F54" s="143">
        <v>0.70133619821392601</v>
      </c>
      <c r="G54" s="56"/>
    </row>
    <row r="55" spans="2:7" x14ac:dyDescent="0.2">
      <c r="B55" s="123" t="s">
        <v>296</v>
      </c>
      <c r="C55" s="182">
        <v>960</v>
      </c>
      <c r="D55" s="141">
        <v>149</v>
      </c>
      <c r="E55" s="142">
        <v>55</v>
      </c>
      <c r="F55" s="143">
        <v>0.36912751677852351</v>
      </c>
      <c r="G55" s="56"/>
    </row>
    <row r="56" spans="2:7" ht="19.5" customHeight="1" thickBot="1" x14ac:dyDescent="0.25">
      <c r="B56" s="323" t="s">
        <v>297</v>
      </c>
      <c r="C56" s="324"/>
      <c r="D56" s="324"/>
      <c r="E56" s="127"/>
      <c r="F56" s="128"/>
      <c r="G56" s="56"/>
    </row>
    <row r="57" spans="2:7" ht="25.5" customHeight="1" thickBot="1" x14ac:dyDescent="0.35">
      <c r="B57" s="220" t="s">
        <v>298</v>
      </c>
      <c r="C57" s="114"/>
      <c r="D57" s="59"/>
      <c r="E57" s="59"/>
      <c r="F57" s="59"/>
    </row>
    <row r="58" spans="2:7" ht="27" customHeight="1" x14ac:dyDescent="0.2">
      <c r="B58" s="117"/>
      <c r="C58" s="321" t="s">
        <v>28</v>
      </c>
      <c r="D58" s="177" t="s">
        <v>43</v>
      </c>
      <c r="E58" s="175" t="s">
        <v>34</v>
      </c>
      <c r="F58" s="176" t="s">
        <v>35</v>
      </c>
      <c r="G58" s="56"/>
    </row>
    <row r="59" spans="2:7" ht="15" customHeight="1" x14ac:dyDescent="0.2">
      <c r="B59" s="148" t="s">
        <v>299</v>
      </c>
      <c r="C59" s="322"/>
      <c r="D59" s="138">
        <v>68417</v>
      </c>
      <c r="E59" s="139">
        <v>25083</v>
      </c>
      <c r="F59" s="144">
        <v>0.36661940745721094</v>
      </c>
      <c r="G59" s="56"/>
    </row>
    <row r="60" spans="2:7" x14ac:dyDescent="0.2">
      <c r="B60" s="122" t="s">
        <v>300</v>
      </c>
      <c r="C60" s="181">
        <v>120</v>
      </c>
      <c r="D60" s="141">
        <v>22651</v>
      </c>
      <c r="E60" s="142">
        <v>7646</v>
      </c>
      <c r="F60" s="143">
        <v>0.33755684075758247</v>
      </c>
      <c r="G60" s="56"/>
    </row>
    <row r="61" spans="2:7" x14ac:dyDescent="0.2">
      <c r="B61" s="123" t="s">
        <v>301</v>
      </c>
      <c r="C61" s="182">
        <v>180</v>
      </c>
      <c r="D61" s="141">
        <v>13961</v>
      </c>
      <c r="E61" s="142">
        <v>3796</v>
      </c>
      <c r="F61" s="143">
        <v>0.27190029367523816</v>
      </c>
      <c r="G61" s="56"/>
    </row>
    <row r="62" spans="2:7" x14ac:dyDescent="0.2">
      <c r="B62" s="123" t="s">
        <v>355</v>
      </c>
      <c r="C62" s="182">
        <v>190</v>
      </c>
      <c r="D62" s="141">
        <v>31805</v>
      </c>
      <c r="E62" s="142">
        <v>13641</v>
      </c>
      <c r="F62" s="143">
        <v>0.42889482785725513</v>
      </c>
      <c r="G62" s="56"/>
    </row>
    <row r="63" spans="2:7" ht="51.75" customHeight="1" thickBot="1" x14ac:dyDescent="0.25">
      <c r="B63" s="323" t="s">
        <v>237</v>
      </c>
      <c r="C63" s="324"/>
      <c r="D63" s="324"/>
      <c r="E63" s="195"/>
      <c r="F63" s="128"/>
      <c r="G63" s="56"/>
    </row>
    <row r="64" spans="2:7" ht="24" customHeight="1" thickBot="1" x14ac:dyDescent="0.25">
      <c r="B64" s="113"/>
      <c r="C64" s="114"/>
      <c r="D64" s="59"/>
      <c r="E64" s="59"/>
      <c r="F64" s="59"/>
    </row>
    <row r="65" spans="2:7" ht="27" customHeight="1" x14ac:dyDescent="0.2">
      <c r="B65" s="126"/>
      <c r="C65" s="321" t="s">
        <v>28</v>
      </c>
      <c r="D65" s="174" t="s">
        <v>43</v>
      </c>
      <c r="E65" s="175" t="s">
        <v>34</v>
      </c>
      <c r="F65" s="176" t="s">
        <v>35</v>
      </c>
      <c r="G65" s="56"/>
    </row>
    <row r="66" spans="2:7" ht="15.75" customHeight="1" x14ac:dyDescent="0.2">
      <c r="B66" s="148" t="s">
        <v>225</v>
      </c>
      <c r="C66" s="322"/>
      <c r="D66" s="138">
        <v>102323</v>
      </c>
      <c r="E66" s="139">
        <v>25775</v>
      </c>
      <c r="F66" s="144">
        <v>0.25189840016418596</v>
      </c>
      <c r="G66" s="56"/>
    </row>
    <row r="67" spans="2:7" x14ac:dyDescent="0.2">
      <c r="B67" s="122" t="s">
        <v>238</v>
      </c>
      <c r="C67" s="192" t="s">
        <v>135</v>
      </c>
      <c r="D67" s="141">
        <v>0</v>
      </c>
      <c r="E67" s="145">
        <v>0</v>
      </c>
      <c r="F67" s="143">
        <v>0</v>
      </c>
      <c r="G67" s="56"/>
    </row>
    <row r="68" spans="2:7" x14ac:dyDescent="0.2">
      <c r="B68" s="123" t="s">
        <v>228</v>
      </c>
      <c r="C68" s="182">
        <v>135</v>
      </c>
      <c r="D68" s="141">
        <v>1492</v>
      </c>
      <c r="E68" s="142">
        <v>310</v>
      </c>
      <c r="F68" s="143">
        <v>0.20777479892761394</v>
      </c>
      <c r="G68" s="56"/>
    </row>
    <row r="69" spans="2:7" x14ac:dyDescent="0.2">
      <c r="B69" s="123" t="s">
        <v>226</v>
      </c>
      <c r="C69" s="182">
        <v>137</v>
      </c>
      <c r="D69" s="141">
        <v>7961</v>
      </c>
      <c r="E69" s="142">
        <v>3898</v>
      </c>
      <c r="F69" s="143">
        <v>0.48963698027885943</v>
      </c>
      <c r="G69" s="56"/>
    </row>
    <row r="70" spans="2:7" x14ac:dyDescent="0.2">
      <c r="B70" s="123" t="s">
        <v>239</v>
      </c>
      <c r="C70" s="182">
        <v>150</v>
      </c>
      <c r="D70" s="141">
        <v>41455</v>
      </c>
      <c r="E70" s="142">
        <v>13882</v>
      </c>
      <c r="F70" s="143">
        <v>0.3348691352068508</v>
      </c>
      <c r="G70" s="56"/>
    </row>
    <row r="71" spans="2:7" x14ac:dyDescent="0.2">
      <c r="B71" s="123" t="s">
        <v>240</v>
      </c>
      <c r="C71" s="182">
        <v>155</v>
      </c>
      <c r="D71" s="141">
        <v>27682</v>
      </c>
      <c r="E71" s="142">
        <v>6</v>
      </c>
      <c r="F71" s="143">
        <v>2.1674734484502565E-4</v>
      </c>
      <c r="G71" s="56"/>
    </row>
    <row r="72" spans="2:7" x14ac:dyDescent="0.2">
      <c r="B72" s="123" t="s">
        <v>229</v>
      </c>
      <c r="C72" s="182">
        <v>297</v>
      </c>
      <c r="D72" s="141">
        <v>8776</v>
      </c>
      <c r="E72" s="142">
        <v>3017</v>
      </c>
      <c r="F72" s="143">
        <v>0.34377848678213307</v>
      </c>
      <c r="G72" s="56"/>
    </row>
    <row r="73" spans="2:7" x14ac:dyDescent="0.2">
      <c r="B73" s="123" t="s">
        <v>231</v>
      </c>
      <c r="C73" s="182">
        <v>607</v>
      </c>
      <c r="D73" s="141">
        <v>14957</v>
      </c>
      <c r="E73" s="142">
        <v>4662</v>
      </c>
      <c r="F73" s="143">
        <v>0.31169352142809387</v>
      </c>
      <c r="G73" s="56"/>
    </row>
    <row r="74" spans="2:7" ht="40.5" customHeight="1" thickBot="1" x14ac:dyDescent="0.25">
      <c r="B74" s="323" t="s">
        <v>241</v>
      </c>
      <c r="C74" s="324"/>
      <c r="D74" s="324"/>
      <c r="E74" s="195"/>
      <c r="F74" s="208"/>
      <c r="G74" s="56"/>
    </row>
    <row r="75" spans="2:7" ht="15.75" thickBot="1" x14ac:dyDescent="0.25">
      <c r="B75" s="113"/>
      <c r="C75" s="114"/>
      <c r="D75" s="59"/>
      <c r="E75" s="59"/>
      <c r="F75" s="59"/>
    </row>
    <row r="76" spans="2:7" ht="27" customHeight="1" x14ac:dyDescent="0.2">
      <c r="B76" s="126"/>
      <c r="C76" s="321" t="s">
        <v>28</v>
      </c>
      <c r="D76" s="174" t="s">
        <v>43</v>
      </c>
      <c r="E76" s="175" t="s">
        <v>34</v>
      </c>
      <c r="F76" s="176" t="s">
        <v>35</v>
      </c>
      <c r="G76" s="56"/>
    </row>
    <row r="77" spans="2:7" ht="15.75" customHeight="1" x14ac:dyDescent="0.2">
      <c r="B77" s="148" t="s">
        <v>233</v>
      </c>
      <c r="C77" s="322"/>
      <c r="D77" s="138">
        <v>20352</v>
      </c>
      <c r="E77" s="139">
        <v>20332</v>
      </c>
      <c r="F77" s="144">
        <v>0.99901729559748431</v>
      </c>
      <c r="G77" s="56"/>
    </row>
    <row r="78" spans="2:7" ht="15" customHeight="1" x14ac:dyDescent="0.2">
      <c r="B78" s="123" t="s">
        <v>242</v>
      </c>
      <c r="C78" s="181">
        <v>154</v>
      </c>
      <c r="D78" s="141">
        <v>20326</v>
      </c>
      <c r="E78" s="145">
        <v>20310</v>
      </c>
      <c r="F78" s="143">
        <v>0.99921283085703039</v>
      </c>
      <c r="G78" s="56"/>
    </row>
    <row r="79" spans="2:7" hidden="1" x14ac:dyDescent="0.2">
      <c r="B79" s="123" t="s">
        <v>243</v>
      </c>
      <c r="C79" s="182" t="s">
        <v>244</v>
      </c>
      <c r="D79" s="141"/>
      <c r="E79" s="142"/>
      <c r="F79" s="143" t="e">
        <v>#DIV/0!</v>
      </c>
      <c r="G79" s="56"/>
    </row>
    <row r="80" spans="2:7" x14ac:dyDescent="0.2">
      <c r="B80" s="123" t="s">
        <v>245</v>
      </c>
      <c r="C80" s="182">
        <v>696</v>
      </c>
      <c r="D80" s="141">
        <v>14</v>
      </c>
      <c r="E80" s="142">
        <v>11</v>
      </c>
      <c r="F80" s="143">
        <v>0.7857142857142857</v>
      </c>
      <c r="G80" s="56"/>
    </row>
    <row r="81" spans="1:10" x14ac:dyDescent="0.2">
      <c r="B81" s="123" t="s">
        <v>246</v>
      </c>
      <c r="C81" s="182">
        <v>697</v>
      </c>
      <c r="D81" s="141">
        <v>12</v>
      </c>
      <c r="E81" s="142">
        <v>11</v>
      </c>
      <c r="F81" s="143">
        <v>0.91666666666666663</v>
      </c>
      <c r="G81" s="56"/>
    </row>
    <row r="82" spans="1:10" ht="69" customHeight="1" thickBot="1" x14ac:dyDescent="0.25">
      <c r="B82" s="323" t="s">
        <v>0</v>
      </c>
      <c r="C82" s="324"/>
      <c r="D82" s="324"/>
      <c r="E82" s="195"/>
      <c r="F82" s="128"/>
      <c r="G82" s="56"/>
    </row>
    <row r="83" spans="1:10" ht="15.75" thickBot="1" x14ac:dyDescent="0.25">
      <c r="B83" s="113"/>
      <c r="C83" s="114"/>
      <c r="D83" s="59"/>
      <c r="E83" s="59"/>
      <c r="F83" s="59"/>
    </row>
    <row r="84" spans="1:10" ht="27" customHeight="1" x14ac:dyDescent="0.2">
      <c r="B84" s="126"/>
      <c r="C84" s="321" t="s">
        <v>28</v>
      </c>
      <c r="D84" s="174" t="s">
        <v>43</v>
      </c>
      <c r="E84" s="175" t="s">
        <v>34</v>
      </c>
      <c r="F84" s="176" t="s">
        <v>35</v>
      </c>
      <c r="G84" s="56"/>
    </row>
    <row r="85" spans="1:10" ht="15" customHeight="1" x14ac:dyDescent="0.2">
      <c r="B85" s="148" t="s">
        <v>182</v>
      </c>
      <c r="C85" s="322"/>
      <c r="D85" s="138">
        <v>3999</v>
      </c>
      <c r="E85" s="138">
        <v>2617</v>
      </c>
      <c r="F85" s="144">
        <v>0.6544136034008502</v>
      </c>
      <c r="G85" s="56"/>
    </row>
    <row r="86" spans="1:10" x14ac:dyDescent="0.2">
      <c r="B86" s="123" t="s">
        <v>292</v>
      </c>
      <c r="C86" s="181">
        <v>407</v>
      </c>
      <c r="D86" s="141">
        <v>1820</v>
      </c>
      <c r="E86" s="142">
        <v>1541</v>
      </c>
      <c r="F86" s="143">
        <v>0.84670329670329669</v>
      </c>
      <c r="G86" s="56"/>
    </row>
    <row r="87" spans="1:10" x14ac:dyDescent="0.2">
      <c r="B87" s="123" t="s">
        <v>247</v>
      </c>
      <c r="C87" s="182">
        <v>507</v>
      </c>
      <c r="D87" s="141">
        <v>534</v>
      </c>
      <c r="E87" s="142">
        <v>30</v>
      </c>
      <c r="F87" s="143">
        <v>5.6179775280898875E-2</v>
      </c>
      <c r="G87" s="56"/>
    </row>
    <row r="88" spans="1:10" x14ac:dyDescent="0.2">
      <c r="B88" s="123" t="s">
        <v>248</v>
      </c>
      <c r="C88" s="182">
        <v>937</v>
      </c>
      <c r="D88" s="141">
        <v>1645</v>
      </c>
      <c r="E88" s="142">
        <v>1046</v>
      </c>
      <c r="F88" s="143">
        <v>0.63586626139817626</v>
      </c>
      <c r="G88" s="56"/>
    </row>
    <row r="89" spans="1:10" ht="21" customHeight="1" thickBot="1" x14ac:dyDescent="0.25">
      <c r="B89" s="323" t="s">
        <v>297</v>
      </c>
      <c r="C89" s="324"/>
      <c r="D89" s="324"/>
      <c r="E89" s="127"/>
      <c r="F89" s="128"/>
      <c r="G89" s="56"/>
    </row>
    <row r="90" spans="1:10" ht="18" customHeight="1" thickBot="1" x14ac:dyDescent="0.25">
      <c r="A90" s="221"/>
      <c r="B90" s="222"/>
      <c r="C90" s="223"/>
      <c r="D90" s="224"/>
      <c r="E90" s="224"/>
      <c r="F90" s="224"/>
      <c r="G90" s="225"/>
    </row>
    <row r="91" spans="1:10" ht="31.5" customHeight="1" thickBot="1" x14ac:dyDescent="0.35">
      <c r="B91" s="337" t="s">
        <v>373</v>
      </c>
      <c r="C91" s="337"/>
      <c r="D91" s="337"/>
      <c r="E91" s="59"/>
      <c r="F91" s="59"/>
    </row>
    <row r="92" spans="1:10" ht="18.75" customHeight="1" x14ac:dyDescent="0.2">
      <c r="B92" s="333" t="s">
        <v>249</v>
      </c>
      <c r="C92" s="178" t="s">
        <v>28</v>
      </c>
      <c r="D92" s="173" t="s">
        <v>43</v>
      </c>
      <c r="E92" s="67"/>
      <c r="F92" s="67"/>
    </row>
    <row r="93" spans="1:10" ht="15.75" customHeight="1" x14ac:dyDescent="0.2">
      <c r="B93" s="334"/>
      <c r="C93" s="179">
        <v>160</v>
      </c>
      <c r="D93" s="147">
        <v>25180</v>
      </c>
      <c r="E93" s="70"/>
      <c r="F93" s="68"/>
    </row>
    <row r="94" spans="1:10" ht="76.5" customHeight="1" thickBot="1" x14ac:dyDescent="0.25">
      <c r="B94" s="323" t="s">
        <v>250</v>
      </c>
      <c r="C94" s="324"/>
      <c r="D94" s="332"/>
      <c r="E94" s="112"/>
      <c r="F94" s="113"/>
    </row>
    <row r="95" spans="1:10" ht="15.75" thickBot="1" x14ac:dyDescent="0.25">
      <c r="B95" s="113"/>
      <c r="C95" s="114"/>
      <c r="D95" s="59"/>
      <c r="E95" s="59"/>
      <c r="F95" s="59"/>
    </row>
    <row r="96" spans="1:10" ht="20.25" customHeight="1" x14ac:dyDescent="0.2">
      <c r="B96" s="335" t="s">
        <v>31</v>
      </c>
      <c r="C96" s="178" t="s">
        <v>28</v>
      </c>
      <c r="D96" s="173" t="s">
        <v>43</v>
      </c>
      <c r="E96" s="67"/>
      <c r="F96" s="67"/>
      <c r="I96" s="129"/>
      <c r="J96" s="129"/>
    </row>
    <row r="97" spans="2:10" x14ac:dyDescent="0.2">
      <c r="B97" s="336"/>
      <c r="C97" s="179">
        <v>165</v>
      </c>
      <c r="D97" s="147">
        <v>3352</v>
      </c>
      <c r="E97" s="70"/>
      <c r="F97" s="68"/>
      <c r="I97" s="129"/>
      <c r="J97" s="129"/>
    </row>
    <row r="98" spans="2:10" ht="36.75" customHeight="1" thickBot="1" x14ac:dyDescent="0.25">
      <c r="B98" s="323" t="s">
        <v>24</v>
      </c>
      <c r="C98" s="324"/>
      <c r="D98" s="332"/>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412</v>
      </c>
      <c r="C101" s="180" t="s">
        <v>195</v>
      </c>
      <c r="D101" s="147">
        <v>184552</v>
      </c>
      <c r="E101" s="71"/>
      <c r="F101" s="69"/>
    </row>
    <row r="102" spans="2:10" ht="36" customHeight="1" thickBot="1" x14ac:dyDescent="0.25">
      <c r="B102" s="323" t="s">
        <v>251</v>
      </c>
      <c r="C102" s="324"/>
      <c r="D102" s="332"/>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8055</v>
      </c>
      <c r="E105" s="71"/>
      <c r="F105" s="69"/>
    </row>
    <row r="106" spans="2:10" ht="15" customHeight="1" x14ac:dyDescent="0.2">
      <c r="B106" s="171"/>
      <c r="C106" s="180" t="s">
        <v>371</v>
      </c>
      <c r="D106" s="147">
        <v>100052</v>
      </c>
      <c r="E106" s="71"/>
      <c r="F106" s="69"/>
    </row>
    <row r="107" spans="2:10" ht="39.75" customHeight="1" thickBot="1" x14ac:dyDescent="0.25">
      <c r="B107" s="323" t="s">
        <v>381</v>
      </c>
      <c r="C107" s="324"/>
      <c r="D107" s="332"/>
      <c r="E107" s="112"/>
      <c r="F107" s="113"/>
      <c r="G107" s="66"/>
    </row>
    <row r="108" spans="2:10" ht="3.75" customHeight="1" x14ac:dyDescent="0.2"/>
    <row r="109" spans="2:10" ht="32.25" customHeight="1" x14ac:dyDescent="0.25">
      <c r="B109" s="331" t="s">
        <v>410</v>
      </c>
      <c r="C109" s="331"/>
      <c r="D109" s="331"/>
    </row>
    <row r="110" spans="2:10" x14ac:dyDescent="0.2">
      <c r="B110" s="305" t="s">
        <v>411</v>
      </c>
      <c r="C110" s="306"/>
      <c r="D110" s="307"/>
    </row>
  </sheetData>
  <mergeCells count="32">
    <mergeCell ref="B109:D109"/>
    <mergeCell ref="B102:D102"/>
    <mergeCell ref="B89:D89"/>
    <mergeCell ref="B92:B93"/>
    <mergeCell ref="B96:B97"/>
    <mergeCell ref="B94:D94"/>
    <mergeCell ref="B98:D98"/>
    <mergeCell ref="B91:D91"/>
    <mergeCell ref="B107:D107"/>
    <mergeCell ref="B35:E35"/>
    <mergeCell ref="C48:C49"/>
    <mergeCell ref="B46:E46"/>
    <mergeCell ref="B82:D82"/>
    <mergeCell ref="C58:C59"/>
    <mergeCell ref="C37:C38"/>
    <mergeCell ref="C84:C85"/>
    <mergeCell ref="B74:D74"/>
    <mergeCell ref="B56:D56"/>
    <mergeCell ref="F7:F8"/>
    <mergeCell ref="B6:C8"/>
    <mergeCell ref="D7:D8"/>
    <mergeCell ref="C26:C27"/>
    <mergeCell ref="C65:C66"/>
    <mergeCell ref="C76:C77"/>
    <mergeCell ref="B63:D63"/>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hyperlinks>
    <hyperlink ref="B110"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1"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38" t="s">
        <v>375</v>
      </c>
      <c r="D1" s="339"/>
      <c r="E1" s="339"/>
      <c r="F1" s="339"/>
      <c r="G1" s="339"/>
      <c r="H1" s="339"/>
      <c r="I1" s="339"/>
      <c r="J1" s="339"/>
      <c r="K1" s="339"/>
      <c r="L1" s="339"/>
      <c r="M1" s="339"/>
      <c r="N1" s="339"/>
      <c r="O1" s="339"/>
      <c r="P1" s="339"/>
      <c r="Q1" s="339"/>
    </row>
    <row r="2" spans="2:17" ht="15.75" customHeight="1" x14ac:dyDescent="0.2">
      <c r="C2" s="346">
        <v>40236</v>
      </c>
      <c r="D2" s="347"/>
      <c r="E2" s="347"/>
      <c r="F2" s="347"/>
      <c r="G2" s="347"/>
      <c r="H2" s="347"/>
      <c r="I2" s="347"/>
      <c r="J2" s="347"/>
      <c r="K2" s="347"/>
      <c r="L2" s="347"/>
      <c r="M2" s="347"/>
      <c r="N2" s="347"/>
      <c r="O2" s="347"/>
      <c r="P2" s="347"/>
      <c r="Q2" s="347"/>
    </row>
    <row r="3" spans="2:17" x14ac:dyDescent="0.2">
      <c r="C3" s="340" t="s">
        <v>179</v>
      </c>
      <c r="D3" s="341"/>
      <c r="E3" s="342"/>
    </row>
    <row r="4" spans="2:17" ht="51" x14ac:dyDescent="0.2">
      <c r="C4" s="84" t="s">
        <v>186</v>
      </c>
      <c r="D4" s="84" t="s">
        <v>36</v>
      </c>
      <c r="E4" s="77" t="s">
        <v>37</v>
      </c>
      <c r="F4" s="343" t="s">
        <v>6</v>
      </c>
      <c r="G4" s="344"/>
      <c r="H4" s="344"/>
      <c r="I4" s="344"/>
      <c r="J4" s="344"/>
      <c r="K4" s="344"/>
      <c r="L4" s="344"/>
      <c r="M4" s="344"/>
      <c r="N4" s="344"/>
      <c r="O4" s="344"/>
      <c r="P4" s="344"/>
      <c r="Q4" s="344"/>
    </row>
    <row r="5" spans="2:17" x14ac:dyDescent="0.2">
      <c r="B5" s="78" t="s">
        <v>74</v>
      </c>
      <c r="C5" s="79">
        <v>497867</v>
      </c>
      <c r="D5" s="79">
        <v>190359</v>
      </c>
      <c r="E5" s="80">
        <v>0.38234910126600075</v>
      </c>
    </row>
    <row r="6" spans="2:17" ht="7.5" customHeight="1" x14ac:dyDescent="0.2"/>
    <row r="7" spans="2:17" ht="26.25" x14ac:dyDescent="0.4">
      <c r="C7" s="345" t="s">
        <v>279</v>
      </c>
      <c r="D7" s="345"/>
      <c r="E7" s="345"/>
      <c r="F7" s="345"/>
      <c r="G7" s="345"/>
      <c r="H7" s="345"/>
      <c r="I7" s="345"/>
      <c r="J7" s="345"/>
      <c r="K7" s="345"/>
      <c r="L7" s="345"/>
      <c r="M7" s="345"/>
      <c r="N7" s="345"/>
      <c r="O7" s="345"/>
      <c r="P7" s="345"/>
      <c r="Q7" s="345"/>
    </row>
    <row r="8" spans="2:17" x14ac:dyDescent="0.2">
      <c r="C8" s="340" t="s">
        <v>179</v>
      </c>
      <c r="D8" s="341"/>
      <c r="E8" s="342"/>
      <c r="F8" s="340" t="s">
        <v>180</v>
      </c>
      <c r="G8" s="341"/>
      <c r="H8" s="342"/>
      <c r="I8" s="340" t="s">
        <v>416</v>
      </c>
      <c r="J8" s="341"/>
      <c r="K8" s="342"/>
      <c r="L8" s="340" t="s">
        <v>182</v>
      </c>
      <c r="M8" s="341"/>
      <c r="N8" s="342"/>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429450</v>
      </c>
      <c r="D10" s="232">
        <v>165276</v>
      </c>
      <c r="E10" s="233">
        <v>0.38485504715333568</v>
      </c>
      <c r="F10" s="232">
        <v>120370</v>
      </c>
      <c r="G10" s="232">
        <v>37692</v>
      </c>
      <c r="H10" s="233">
        <v>0.31313450195231368</v>
      </c>
      <c r="I10" s="232">
        <v>43356</v>
      </c>
      <c r="J10" s="232">
        <v>13049</v>
      </c>
      <c r="K10" s="233">
        <v>0.30097333702371065</v>
      </c>
      <c r="L10" s="232">
        <v>34600</v>
      </c>
      <c r="M10" s="232">
        <v>17301</v>
      </c>
      <c r="N10" s="233">
        <v>0.50002890173410408</v>
      </c>
      <c r="O10" s="232">
        <v>3591</v>
      </c>
      <c r="P10" s="232">
        <v>159</v>
      </c>
      <c r="Q10" s="234">
        <v>183241</v>
      </c>
    </row>
    <row r="11" spans="2:17" x14ac:dyDescent="0.2">
      <c r="B11" s="88" t="s">
        <v>280</v>
      </c>
      <c r="C11" s="89">
        <v>91149</v>
      </c>
      <c r="D11" s="89">
        <v>39121</v>
      </c>
      <c r="E11" s="90">
        <v>0.42919834556605119</v>
      </c>
      <c r="F11" s="89">
        <v>22006</v>
      </c>
      <c r="G11" s="89">
        <v>7360</v>
      </c>
      <c r="H11" s="90">
        <v>0.3344542397527947</v>
      </c>
      <c r="I11" s="89">
        <v>10078</v>
      </c>
      <c r="J11" s="89">
        <v>3959</v>
      </c>
      <c r="K11" s="90">
        <v>0.39283588013494741</v>
      </c>
      <c r="L11" s="89">
        <v>5175</v>
      </c>
      <c r="M11" s="89">
        <v>3047</v>
      </c>
      <c r="N11" s="90">
        <v>0.58879227053140093</v>
      </c>
      <c r="O11" s="89">
        <v>236</v>
      </c>
      <c r="P11" s="201">
        <v>30</v>
      </c>
      <c r="Q11" s="196">
        <v>33336</v>
      </c>
    </row>
    <row r="12" spans="2:17" x14ac:dyDescent="0.2">
      <c r="B12" s="91" t="s">
        <v>196</v>
      </c>
      <c r="C12" s="92">
        <v>9077</v>
      </c>
      <c r="D12" s="92">
        <v>5292</v>
      </c>
      <c r="E12" s="93">
        <v>0.58301200837281042</v>
      </c>
      <c r="F12" s="92">
        <v>2379</v>
      </c>
      <c r="G12" s="92">
        <v>1256</v>
      </c>
      <c r="H12" s="93">
        <v>0.52795292139554439</v>
      </c>
      <c r="I12" s="92">
        <v>2620</v>
      </c>
      <c r="J12" s="92">
        <v>1945</v>
      </c>
      <c r="K12" s="93">
        <v>0.74236641221374045</v>
      </c>
      <c r="L12" s="92">
        <v>463</v>
      </c>
      <c r="M12" s="92">
        <v>351</v>
      </c>
      <c r="N12" s="93">
        <v>0.75809935205183587</v>
      </c>
      <c r="O12" s="92">
        <v>10</v>
      </c>
      <c r="P12" s="199">
        <v>5</v>
      </c>
      <c r="Q12" s="197">
        <v>2392</v>
      </c>
    </row>
    <row r="13" spans="2:17" x14ac:dyDescent="0.2">
      <c r="B13" s="91" t="s">
        <v>197</v>
      </c>
      <c r="C13" s="92">
        <v>4791</v>
      </c>
      <c r="D13" s="92">
        <v>1984</v>
      </c>
      <c r="E13" s="93">
        <v>0.41410978918806096</v>
      </c>
      <c r="F13" s="92">
        <v>828</v>
      </c>
      <c r="G13" s="92">
        <v>223</v>
      </c>
      <c r="H13" s="93">
        <v>0.26932367149758452</v>
      </c>
      <c r="I13" s="92">
        <v>711</v>
      </c>
      <c r="J13" s="92">
        <v>362</v>
      </c>
      <c r="K13" s="93">
        <v>0.50914205344585095</v>
      </c>
      <c r="L13" s="92">
        <v>344</v>
      </c>
      <c r="M13" s="92">
        <v>210</v>
      </c>
      <c r="N13" s="93">
        <v>0.61046511627906974</v>
      </c>
      <c r="O13" s="92">
        <v>1</v>
      </c>
      <c r="P13" s="199">
        <v>3</v>
      </c>
      <c r="Q13" s="197">
        <v>2375</v>
      </c>
    </row>
    <row r="14" spans="2:17" x14ac:dyDescent="0.2">
      <c r="B14" s="91" t="s">
        <v>198</v>
      </c>
      <c r="C14" s="92">
        <v>5180</v>
      </c>
      <c r="D14" s="92">
        <v>2293</v>
      </c>
      <c r="E14" s="93">
        <v>0.44266409266409268</v>
      </c>
      <c r="F14" s="92">
        <v>1595</v>
      </c>
      <c r="G14" s="92">
        <v>556</v>
      </c>
      <c r="H14" s="93">
        <v>0.34858934169278999</v>
      </c>
      <c r="I14" s="92">
        <v>594</v>
      </c>
      <c r="J14" s="92">
        <v>128</v>
      </c>
      <c r="K14" s="93">
        <v>0.21548821548821548</v>
      </c>
      <c r="L14" s="92">
        <v>243</v>
      </c>
      <c r="M14" s="92">
        <v>155</v>
      </c>
      <c r="N14" s="93">
        <v>0.63786008230452673</v>
      </c>
      <c r="O14" s="92">
        <v>0</v>
      </c>
      <c r="P14" s="199">
        <v>0</v>
      </c>
      <c r="Q14" s="197">
        <v>745</v>
      </c>
    </row>
    <row r="15" spans="2:17" x14ac:dyDescent="0.2">
      <c r="B15" s="91" t="s">
        <v>199</v>
      </c>
      <c r="C15" s="92">
        <v>10865</v>
      </c>
      <c r="D15" s="92">
        <v>4128</v>
      </c>
      <c r="E15" s="93">
        <v>0.37993557294063507</v>
      </c>
      <c r="F15" s="92">
        <v>1537</v>
      </c>
      <c r="G15" s="92">
        <v>228</v>
      </c>
      <c r="H15" s="93">
        <v>0.1483409238776838</v>
      </c>
      <c r="I15" s="92">
        <v>1095</v>
      </c>
      <c r="J15" s="92">
        <v>213</v>
      </c>
      <c r="K15" s="93">
        <v>0.19452054794520549</v>
      </c>
      <c r="L15" s="92">
        <v>557</v>
      </c>
      <c r="M15" s="92">
        <v>284</v>
      </c>
      <c r="N15" s="93">
        <v>0.50987432675044886</v>
      </c>
      <c r="O15" s="92">
        <v>0</v>
      </c>
      <c r="P15" s="199">
        <v>0</v>
      </c>
      <c r="Q15" s="197">
        <v>6193</v>
      </c>
    </row>
    <row r="16" spans="2:17" x14ac:dyDescent="0.2">
      <c r="B16" s="91" t="s">
        <v>200</v>
      </c>
      <c r="C16" s="92">
        <v>12937</v>
      </c>
      <c r="D16" s="92">
        <v>5975</v>
      </c>
      <c r="E16" s="93">
        <v>0.46185359820669397</v>
      </c>
      <c r="F16" s="92">
        <v>2179</v>
      </c>
      <c r="G16" s="92">
        <v>482</v>
      </c>
      <c r="H16" s="93">
        <v>0.22120238641578704</v>
      </c>
      <c r="I16" s="92">
        <v>937</v>
      </c>
      <c r="J16" s="92">
        <v>156</v>
      </c>
      <c r="K16" s="93">
        <v>0.16648879402347919</v>
      </c>
      <c r="L16" s="92">
        <v>652</v>
      </c>
      <c r="M16" s="92">
        <v>394</v>
      </c>
      <c r="N16" s="93">
        <v>0.60429447852760731</v>
      </c>
      <c r="O16" s="92">
        <v>0</v>
      </c>
      <c r="P16" s="199">
        <v>0</v>
      </c>
      <c r="Q16" s="197">
        <v>4344</v>
      </c>
    </row>
    <row r="17" spans="2:17" x14ac:dyDescent="0.2">
      <c r="B17" s="91" t="s">
        <v>201</v>
      </c>
      <c r="C17" s="92">
        <v>1582</v>
      </c>
      <c r="D17" s="92">
        <v>430</v>
      </c>
      <c r="E17" s="93">
        <v>0.27180783817951959</v>
      </c>
      <c r="F17" s="92">
        <v>362</v>
      </c>
      <c r="G17" s="92">
        <v>65</v>
      </c>
      <c r="H17" s="93">
        <v>0.17955801104972377</v>
      </c>
      <c r="I17" s="92">
        <v>249</v>
      </c>
      <c r="J17" s="92">
        <v>64</v>
      </c>
      <c r="K17" s="93">
        <v>0.25702811244979917</v>
      </c>
      <c r="L17" s="92">
        <v>115</v>
      </c>
      <c r="M17" s="92">
        <v>39</v>
      </c>
      <c r="N17" s="93">
        <v>0.33913043478260868</v>
      </c>
      <c r="O17" s="92">
        <v>1</v>
      </c>
      <c r="P17" s="199">
        <v>1</v>
      </c>
      <c r="Q17" s="197">
        <v>1060</v>
      </c>
    </row>
    <row r="18" spans="2:17" x14ac:dyDescent="0.2">
      <c r="B18" s="91" t="s">
        <v>202</v>
      </c>
      <c r="C18" s="92">
        <v>10887</v>
      </c>
      <c r="D18" s="92">
        <v>4983</v>
      </c>
      <c r="E18" s="93">
        <v>0.45770184623863325</v>
      </c>
      <c r="F18" s="92">
        <v>4016</v>
      </c>
      <c r="G18" s="92">
        <v>1457</v>
      </c>
      <c r="H18" s="93">
        <v>0.3627988047808765</v>
      </c>
      <c r="I18" s="92">
        <v>866</v>
      </c>
      <c r="J18" s="92">
        <v>209</v>
      </c>
      <c r="K18" s="93">
        <v>0.24133949191685913</v>
      </c>
      <c r="L18" s="92">
        <v>687</v>
      </c>
      <c r="M18" s="92">
        <v>377</v>
      </c>
      <c r="N18" s="93">
        <v>0.54876273653566232</v>
      </c>
      <c r="O18" s="92">
        <v>0</v>
      </c>
      <c r="P18" s="199">
        <v>2</v>
      </c>
      <c r="Q18" s="197">
        <v>3074</v>
      </c>
    </row>
    <row r="19" spans="2:17" x14ac:dyDescent="0.2">
      <c r="B19" s="91" t="s">
        <v>203</v>
      </c>
      <c r="C19" s="92">
        <v>1519</v>
      </c>
      <c r="D19" s="92">
        <v>565</v>
      </c>
      <c r="E19" s="93">
        <v>0.37195523370638578</v>
      </c>
      <c r="F19" s="92">
        <v>482</v>
      </c>
      <c r="G19" s="92">
        <v>73</v>
      </c>
      <c r="H19" s="93">
        <v>0.15145228215767634</v>
      </c>
      <c r="I19" s="92">
        <v>37</v>
      </c>
      <c r="J19" s="92">
        <v>5</v>
      </c>
      <c r="K19" s="93">
        <v>0.13513513513513514</v>
      </c>
      <c r="L19" s="92">
        <v>96</v>
      </c>
      <c r="M19" s="92">
        <v>40</v>
      </c>
      <c r="N19" s="93">
        <v>0.41666666666666669</v>
      </c>
      <c r="O19" s="92">
        <v>29</v>
      </c>
      <c r="P19" s="199">
        <v>2</v>
      </c>
      <c r="Q19" s="197">
        <v>680</v>
      </c>
    </row>
    <row r="20" spans="2:17" x14ac:dyDescent="0.2">
      <c r="B20" s="91" t="s">
        <v>204</v>
      </c>
      <c r="C20" s="92">
        <v>8109</v>
      </c>
      <c r="D20" s="92">
        <v>3707</v>
      </c>
      <c r="E20" s="93">
        <v>0.45714638056480456</v>
      </c>
      <c r="F20" s="92">
        <v>2463</v>
      </c>
      <c r="G20" s="92">
        <v>822</v>
      </c>
      <c r="H20" s="93">
        <v>0.33373934226552981</v>
      </c>
      <c r="I20" s="92">
        <v>518</v>
      </c>
      <c r="J20" s="92">
        <v>222</v>
      </c>
      <c r="K20" s="93">
        <v>0.42857142857142855</v>
      </c>
      <c r="L20" s="92">
        <v>553</v>
      </c>
      <c r="M20" s="92">
        <v>349</v>
      </c>
      <c r="N20" s="93">
        <v>0.63110307414104883</v>
      </c>
      <c r="O20" s="92">
        <v>8</v>
      </c>
      <c r="P20" s="199">
        <v>0</v>
      </c>
      <c r="Q20" s="197">
        <v>2829</v>
      </c>
    </row>
    <row r="21" spans="2:17" x14ac:dyDescent="0.2">
      <c r="B21" s="91" t="s">
        <v>205</v>
      </c>
      <c r="C21" s="92">
        <v>3258</v>
      </c>
      <c r="D21" s="92">
        <v>1440</v>
      </c>
      <c r="E21" s="93">
        <v>0.44198895027624308</v>
      </c>
      <c r="F21" s="92">
        <v>550</v>
      </c>
      <c r="G21" s="92">
        <v>135</v>
      </c>
      <c r="H21" s="93">
        <v>0.24545454545454545</v>
      </c>
      <c r="I21" s="92">
        <v>142</v>
      </c>
      <c r="J21" s="92">
        <v>62</v>
      </c>
      <c r="K21" s="93">
        <v>0.43661971830985913</v>
      </c>
      <c r="L21" s="92">
        <v>184</v>
      </c>
      <c r="M21" s="92">
        <v>119</v>
      </c>
      <c r="N21" s="93">
        <v>0.64673913043478259</v>
      </c>
      <c r="O21" s="92">
        <v>0</v>
      </c>
      <c r="P21" s="199">
        <v>0</v>
      </c>
      <c r="Q21" s="197">
        <v>1441</v>
      </c>
    </row>
    <row r="22" spans="2:17" x14ac:dyDescent="0.2">
      <c r="B22" s="91" t="s">
        <v>206</v>
      </c>
      <c r="C22" s="92">
        <v>13125</v>
      </c>
      <c r="D22" s="92">
        <v>4918</v>
      </c>
      <c r="E22" s="93">
        <v>0.37470476190476193</v>
      </c>
      <c r="F22" s="92">
        <v>1548</v>
      </c>
      <c r="G22" s="92">
        <v>284</v>
      </c>
      <c r="H22" s="93">
        <v>0.1834625322997416</v>
      </c>
      <c r="I22" s="92">
        <v>781</v>
      </c>
      <c r="J22" s="92">
        <v>265</v>
      </c>
      <c r="K22" s="93">
        <v>0.33930857874519849</v>
      </c>
      <c r="L22" s="92">
        <v>593</v>
      </c>
      <c r="M22" s="92">
        <v>392</v>
      </c>
      <c r="N22" s="93">
        <v>0.66104553119730181</v>
      </c>
      <c r="O22" s="92">
        <v>135</v>
      </c>
      <c r="P22" s="199" t="s">
        <v>3</v>
      </c>
      <c r="Q22" s="197">
        <v>3060</v>
      </c>
    </row>
    <row r="23" spans="2:17" x14ac:dyDescent="0.2">
      <c r="B23" s="91" t="s">
        <v>207</v>
      </c>
      <c r="C23" s="92">
        <v>4621</v>
      </c>
      <c r="D23" s="92">
        <v>1861</v>
      </c>
      <c r="E23" s="93">
        <v>0.40272668253624755</v>
      </c>
      <c r="F23" s="92">
        <v>2727</v>
      </c>
      <c r="G23" s="92">
        <v>1531</v>
      </c>
      <c r="H23" s="93">
        <v>0.56142280894756147</v>
      </c>
      <c r="I23" s="92">
        <v>858</v>
      </c>
      <c r="J23" s="92">
        <v>222</v>
      </c>
      <c r="K23" s="93">
        <v>0.25874125874125875</v>
      </c>
      <c r="L23" s="92">
        <v>249</v>
      </c>
      <c r="M23" s="92">
        <v>151</v>
      </c>
      <c r="N23" s="93">
        <v>0.60642570281124497</v>
      </c>
      <c r="O23" s="92">
        <v>7</v>
      </c>
      <c r="P23" s="199">
        <v>16</v>
      </c>
      <c r="Q23" s="197">
        <v>2488</v>
      </c>
    </row>
    <row r="24" spans="2:17" x14ac:dyDescent="0.2">
      <c r="B24" s="91" t="s">
        <v>208</v>
      </c>
      <c r="C24" s="92">
        <v>1517</v>
      </c>
      <c r="D24" s="92">
        <v>361</v>
      </c>
      <c r="E24" s="93">
        <v>0.23796967699406724</v>
      </c>
      <c r="F24" s="92">
        <v>423</v>
      </c>
      <c r="G24" s="92">
        <v>99</v>
      </c>
      <c r="H24" s="93">
        <v>0.23404255319148937</v>
      </c>
      <c r="I24" s="92">
        <v>145</v>
      </c>
      <c r="J24" s="92">
        <v>38</v>
      </c>
      <c r="K24" s="93">
        <v>0.2620689655172414</v>
      </c>
      <c r="L24" s="92">
        <v>158</v>
      </c>
      <c r="M24" s="92">
        <v>76</v>
      </c>
      <c r="N24" s="93">
        <v>0.48101265822784811</v>
      </c>
      <c r="O24" s="92">
        <v>21</v>
      </c>
      <c r="P24" s="199">
        <v>1</v>
      </c>
      <c r="Q24" s="197">
        <v>1217</v>
      </c>
    </row>
    <row r="25" spans="2:17" x14ac:dyDescent="0.2">
      <c r="B25" s="91" t="s">
        <v>209</v>
      </c>
      <c r="C25" s="92">
        <v>2210</v>
      </c>
      <c r="D25" s="92">
        <v>552</v>
      </c>
      <c r="E25" s="93">
        <v>0.2497737556561086</v>
      </c>
      <c r="F25" s="92">
        <v>548</v>
      </c>
      <c r="G25" s="92">
        <v>60</v>
      </c>
      <c r="H25" s="93">
        <v>0.10948905109489052</v>
      </c>
      <c r="I25" s="92">
        <v>409</v>
      </c>
      <c r="J25" s="92">
        <v>56</v>
      </c>
      <c r="K25" s="93">
        <v>0.13691931540342298</v>
      </c>
      <c r="L25" s="92">
        <v>151</v>
      </c>
      <c r="M25" s="92">
        <v>53</v>
      </c>
      <c r="N25" s="93">
        <v>0.35099337748344372</v>
      </c>
      <c r="O25" s="92">
        <v>0</v>
      </c>
      <c r="P25" s="199">
        <v>0</v>
      </c>
      <c r="Q25" s="197">
        <v>678</v>
      </c>
    </row>
    <row r="26" spans="2:17" x14ac:dyDescent="0.2">
      <c r="B26" s="99" t="s">
        <v>342</v>
      </c>
      <c r="C26" s="92">
        <v>885</v>
      </c>
      <c r="D26" s="92">
        <v>479</v>
      </c>
      <c r="E26" s="93">
        <v>0.5412429378531074</v>
      </c>
      <c r="F26" s="92">
        <v>173</v>
      </c>
      <c r="G26" s="92">
        <v>41</v>
      </c>
      <c r="H26" s="93">
        <v>0.23699421965317918</v>
      </c>
      <c r="I26" s="92">
        <v>36</v>
      </c>
      <c r="J26" s="92">
        <v>4</v>
      </c>
      <c r="K26" s="93">
        <v>0.1111111111111111</v>
      </c>
      <c r="L26" s="92">
        <v>43</v>
      </c>
      <c r="M26" s="92">
        <v>30</v>
      </c>
      <c r="N26" s="93">
        <v>0.69767441860465118</v>
      </c>
      <c r="O26" s="92">
        <v>23</v>
      </c>
      <c r="P26" s="199">
        <v>0</v>
      </c>
      <c r="Q26" s="197">
        <v>369</v>
      </c>
    </row>
    <row r="27" spans="2:17" x14ac:dyDescent="0.2">
      <c r="B27" s="91" t="s">
        <v>211</v>
      </c>
      <c r="C27" s="94">
        <v>586</v>
      </c>
      <c r="D27" s="94">
        <v>153</v>
      </c>
      <c r="E27" s="87">
        <v>0.26109215017064846</v>
      </c>
      <c r="F27" s="94">
        <v>196</v>
      </c>
      <c r="G27" s="94">
        <v>48</v>
      </c>
      <c r="H27" s="87">
        <v>0.24489795918367346</v>
      </c>
      <c r="I27" s="94">
        <v>80</v>
      </c>
      <c r="J27" s="94">
        <v>8</v>
      </c>
      <c r="K27" s="87">
        <v>0.1</v>
      </c>
      <c r="L27" s="94">
        <v>87</v>
      </c>
      <c r="M27" s="94">
        <v>27</v>
      </c>
      <c r="N27" s="87">
        <v>0.31034482758620691</v>
      </c>
      <c r="O27" s="94">
        <v>1</v>
      </c>
      <c r="P27" s="200">
        <v>0</v>
      </c>
      <c r="Q27" s="198">
        <v>391</v>
      </c>
    </row>
    <row r="28" spans="2:17" x14ac:dyDescent="0.2">
      <c r="B28" s="88" t="s">
        <v>281</v>
      </c>
      <c r="C28" s="89">
        <v>136620</v>
      </c>
      <c r="D28" s="89">
        <v>52617</v>
      </c>
      <c r="E28" s="90">
        <v>0.38513394817742641</v>
      </c>
      <c r="F28" s="89">
        <v>33953</v>
      </c>
      <c r="G28" s="89">
        <v>7476</v>
      </c>
      <c r="H28" s="90">
        <v>0.22018672871322123</v>
      </c>
      <c r="I28" s="89">
        <v>15413</v>
      </c>
      <c r="J28" s="89">
        <v>4606</v>
      </c>
      <c r="K28" s="90">
        <v>0.29883864270421073</v>
      </c>
      <c r="L28" s="89">
        <v>12821</v>
      </c>
      <c r="M28" s="89">
        <v>7495</v>
      </c>
      <c r="N28" s="90">
        <v>0.58458778566414471</v>
      </c>
      <c r="O28" s="89">
        <v>567</v>
      </c>
      <c r="P28" s="201">
        <v>31</v>
      </c>
      <c r="Q28" s="196">
        <v>50668</v>
      </c>
    </row>
    <row r="29" spans="2:17" x14ac:dyDescent="0.2">
      <c r="B29" s="91" t="s">
        <v>212</v>
      </c>
      <c r="C29" s="92">
        <v>18642</v>
      </c>
      <c r="D29" s="92">
        <v>7636</v>
      </c>
      <c r="E29" s="93">
        <v>0.40961270249973181</v>
      </c>
      <c r="F29" s="92">
        <v>3704</v>
      </c>
      <c r="G29" s="92">
        <v>697</v>
      </c>
      <c r="H29" s="93">
        <v>0.18817494600431967</v>
      </c>
      <c r="I29" s="92">
        <v>1731</v>
      </c>
      <c r="J29" s="92">
        <v>715</v>
      </c>
      <c r="K29" s="93">
        <v>0.41305603697284804</v>
      </c>
      <c r="L29" s="92">
        <v>1905</v>
      </c>
      <c r="M29" s="92">
        <v>1551</v>
      </c>
      <c r="N29" s="93">
        <v>0.81417322834645667</v>
      </c>
      <c r="O29" s="92">
        <v>0</v>
      </c>
      <c r="P29" s="199">
        <v>2</v>
      </c>
      <c r="Q29" s="197">
        <v>6780</v>
      </c>
    </row>
    <row r="30" spans="2:17" x14ac:dyDescent="0.2">
      <c r="B30" s="91" t="s">
        <v>213</v>
      </c>
      <c r="C30" s="92">
        <v>10314</v>
      </c>
      <c r="D30" s="92">
        <v>3594</v>
      </c>
      <c r="E30" s="93">
        <v>0.34845840605002909</v>
      </c>
      <c r="F30" s="92">
        <v>1632</v>
      </c>
      <c r="G30" s="92">
        <v>220</v>
      </c>
      <c r="H30" s="93">
        <v>0.13480392156862744</v>
      </c>
      <c r="I30" s="92">
        <v>914</v>
      </c>
      <c r="J30" s="92">
        <v>152</v>
      </c>
      <c r="K30" s="93">
        <v>0.16630196936542668</v>
      </c>
      <c r="L30" s="92">
        <v>1410</v>
      </c>
      <c r="M30" s="92">
        <v>697</v>
      </c>
      <c r="N30" s="93">
        <v>0.49432624113475176</v>
      </c>
      <c r="O30" s="92">
        <v>7</v>
      </c>
      <c r="P30" s="199">
        <v>9</v>
      </c>
      <c r="Q30" s="197">
        <v>3238</v>
      </c>
    </row>
    <row r="31" spans="2:17" x14ac:dyDescent="0.2">
      <c r="B31" s="91" t="s">
        <v>214</v>
      </c>
      <c r="C31" s="92">
        <v>2190</v>
      </c>
      <c r="D31" s="92">
        <v>370</v>
      </c>
      <c r="E31" s="93">
        <v>0.16894977168949771</v>
      </c>
      <c r="F31" s="92">
        <v>598</v>
      </c>
      <c r="G31" s="92">
        <v>95</v>
      </c>
      <c r="H31" s="93">
        <v>0.15886287625418061</v>
      </c>
      <c r="I31" s="92">
        <v>383</v>
      </c>
      <c r="J31" s="92">
        <v>91</v>
      </c>
      <c r="K31" s="93">
        <v>0.23759791122715404</v>
      </c>
      <c r="L31" s="92">
        <v>271</v>
      </c>
      <c r="M31" s="92">
        <v>155</v>
      </c>
      <c r="N31" s="93">
        <v>0.5719557195571956</v>
      </c>
      <c r="O31" s="92">
        <v>0</v>
      </c>
      <c r="P31" s="199">
        <v>0</v>
      </c>
      <c r="Q31" s="197">
        <v>2304</v>
      </c>
    </row>
    <row r="32" spans="2:17" x14ac:dyDescent="0.2">
      <c r="B32" s="91" t="s">
        <v>215</v>
      </c>
      <c r="C32" s="92">
        <v>6754</v>
      </c>
      <c r="D32" s="92">
        <v>3546</v>
      </c>
      <c r="E32" s="93">
        <v>0.52502220906129704</v>
      </c>
      <c r="F32" s="92">
        <v>1508</v>
      </c>
      <c r="G32" s="92">
        <v>286</v>
      </c>
      <c r="H32" s="93">
        <v>0.18965517241379309</v>
      </c>
      <c r="I32" s="92">
        <v>1085</v>
      </c>
      <c r="J32" s="92">
        <v>727</v>
      </c>
      <c r="K32" s="93">
        <v>0.67004608294930879</v>
      </c>
      <c r="L32" s="92">
        <v>304</v>
      </c>
      <c r="M32" s="92">
        <v>196</v>
      </c>
      <c r="N32" s="93">
        <v>0.64473684210526316</v>
      </c>
      <c r="O32" s="92">
        <v>17</v>
      </c>
      <c r="P32" s="199">
        <v>0</v>
      </c>
      <c r="Q32" s="197">
        <v>2689</v>
      </c>
    </row>
    <row r="33" spans="2:17" x14ac:dyDescent="0.2">
      <c r="B33" s="91" t="s">
        <v>216</v>
      </c>
      <c r="C33" s="92">
        <v>5141</v>
      </c>
      <c r="D33" s="92">
        <v>1354</v>
      </c>
      <c r="E33" s="93">
        <v>0.26337288465279129</v>
      </c>
      <c r="F33" s="92">
        <v>1798</v>
      </c>
      <c r="G33" s="92">
        <v>262</v>
      </c>
      <c r="H33" s="93">
        <v>0.14571746384872081</v>
      </c>
      <c r="I33" s="92">
        <v>894</v>
      </c>
      <c r="J33" s="92">
        <v>178</v>
      </c>
      <c r="K33" s="93">
        <v>0.19910514541387025</v>
      </c>
      <c r="L33" s="92">
        <v>232</v>
      </c>
      <c r="M33" s="92">
        <v>151</v>
      </c>
      <c r="N33" s="93">
        <v>0.65086206896551724</v>
      </c>
      <c r="O33" s="92">
        <v>0</v>
      </c>
      <c r="P33" s="199">
        <v>4</v>
      </c>
      <c r="Q33" s="197">
        <v>1494</v>
      </c>
    </row>
    <row r="34" spans="2:17" x14ac:dyDescent="0.2">
      <c r="B34" s="91" t="s">
        <v>217</v>
      </c>
      <c r="C34" s="92">
        <v>11223</v>
      </c>
      <c r="D34" s="92">
        <v>6063</v>
      </c>
      <c r="E34" s="93">
        <v>0.54022988505747127</v>
      </c>
      <c r="F34" s="92">
        <v>4419</v>
      </c>
      <c r="G34" s="92">
        <v>1517</v>
      </c>
      <c r="H34" s="93">
        <v>0.34329033718035756</v>
      </c>
      <c r="I34" s="92">
        <v>2639</v>
      </c>
      <c r="J34" s="92">
        <v>1084</v>
      </c>
      <c r="K34" s="93">
        <v>0.4107616521409625</v>
      </c>
      <c r="L34" s="92">
        <v>1449</v>
      </c>
      <c r="M34" s="92">
        <v>896</v>
      </c>
      <c r="N34" s="93">
        <v>0.61835748792270528</v>
      </c>
      <c r="O34" s="92">
        <v>0</v>
      </c>
      <c r="P34" s="199">
        <v>1</v>
      </c>
      <c r="Q34" s="197">
        <v>7667</v>
      </c>
    </row>
    <row r="35" spans="2:17" x14ac:dyDescent="0.2">
      <c r="B35" s="91" t="s">
        <v>218</v>
      </c>
      <c r="C35" s="92">
        <v>8112</v>
      </c>
      <c r="D35" s="92">
        <v>2045</v>
      </c>
      <c r="E35" s="93">
        <v>0.2520956607495069</v>
      </c>
      <c r="F35" s="92">
        <v>1370</v>
      </c>
      <c r="G35" s="92">
        <v>119</v>
      </c>
      <c r="H35" s="93">
        <v>8.6861313868613135E-2</v>
      </c>
      <c r="I35" s="92">
        <v>1624</v>
      </c>
      <c r="J35" s="92">
        <v>37</v>
      </c>
      <c r="K35" s="93">
        <v>2.2783251231527094E-2</v>
      </c>
      <c r="L35" s="92">
        <v>473</v>
      </c>
      <c r="M35" s="92">
        <v>228</v>
      </c>
      <c r="N35" s="93">
        <v>0.48202959830866809</v>
      </c>
      <c r="O35" s="92">
        <v>12</v>
      </c>
      <c r="P35" s="199">
        <v>0</v>
      </c>
      <c r="Q35" s="197">
        <v>3984</v>
      </c>
    </row>
    <row r="36" spans="2:17" x14ac:dyDescent="0.2">
      <c r="B36" s="91" t="s">
        <v>219</v>
      </c>
      <c r="C36" s="92">
        <v>13819</v>
      </c>
      <c r="D36" s="92">
        <v>5552</v>
      </c>
      <c r="E36" s="93">
        <v>0.4017656849265504</v>
      </c>
      <c r="F36" s="92">
        <v>2075</v>
      </c>
      <c r="G36" s="92">
        <v>247</v>
      </c>
      <c r="H36" s="93">
        <v>0.11903614457831325</v>
      </c>
      <c r="I36" s="92">
        <v>1370</v>
      </c>
      <c r="J36" s="92">
        <v>235</v>
      </c>
      <c r="K36" s="93">
        <v>0.17153284671532848</v>
      </c>
      <c r="L36" s="92">
        <v>559</v>
      </c>
      <c r="M36" s="92">
        <v>285</v>
      </c>
      <c r="N36" s="93">
        <v>0.50983899821109124</v>
      </c>
      <c r="O36" s="92">
        <v>1</v>
      </c>
      <c r="P36" s="199">
        <v>2</v>
      </c>
      <c r="Q36" s="197">
        <v>4546</v>
      </c>
    </row>
    <row r="37" spans="2:17" x14ac:dyDescent="0.2">
      <c r="B37" s="91" t="s">
        <v>220</v>
      </c>
      <c r="C37" s="92">
        <v>3921</v>
      </c>
      <c r="D37" s="92">
        <v>1705</v>
      </c>
      <c r="E37" s="93">
        <v>0.43483805151747001</v>
      </c>
      <c r="F37" s="92">
        <v>780</v>
      </c>
      <c r="G37" s="92">
        <v>104</v>
      </c>
      <c r="H37" s="93">
        <v>0.13333333333333333</v>
      </c>
      <c r="I37" s="92">
        <v>142</v>
      </c>
      <c r="J37" s="92">
        <v>49</v>
      </c>
      <c r="K37" s="93">
        <v>0.34507042253521125</v>
      </c>
      <c r="L37" s="92">
        <v>282</v>
      </c>
      <c r="M37" s="92">
        <v>209</v>
      </c>
      <c r="N37" s="93">
        <v>0.74113475177304966</v>
      </c>
      <c r="O37" s="92">
        <v>3</v>
      </c>
      <c r="P37" s="199">
        <v>0</v>
      </c>
      <c r="Q37" s="197">
        <v>3617</v>
      </c>
    </row>
    <row r="38" spans="2:17" x14ac:dyDescent="0.2">
      <c r="B38" s="91" t="s">
        <v>221</v>
      </c>
      <c r="C38" s="92">
        <v>29885</v>
      </c>
      <c r="D38" s="92">
        <v>11627</v>
      </c>
      <c r="E38" s="93">
        <v>0.38905805588087672</v>
      </c>
      <c r="F38" s="92">
        <v>6687</v>
      </c>
      <c r="G38" s="92">
        <v>1464</v>
      </c>
      <c r="H38" s="93">
        <v>0.21893225661731719</v>
      </c>
      <c r="I38" s="92">
        <v>2877</v>
      </c>
      <c r="J38" s="92">
        <v>948</v>
      </c>
      <c r="K38" s="93">
        <v>0.3295099061522419</v>
      </c>
      <c r="L38" s="92">
        <v>4733</v>
      </c>
      <c r="M38" s="92">
        <v>2786</v>
      </c>
      <c r="N38" s="93">
        <v>0.58863300232410731</v>
      </c>
      <c r="O38" s="92">
        <v>25</v>
      </c>
      <c r="P38" s="199">
        <v>5</v>
      </c>
      <c r="Q38" s="197">
        <v>8354</v>
      </c>
    </row>
    <row r="39" spans="2:17" x14ac:dyDescent="0.2">
      <c r="B39" s="91" t="s">
        <v>222</v>
      </c>
      <c r="C39" s="92">
        <v>17</v>
      </c>
      <c r="D39" s="92">
        <v>9</v>
      </c>
      <c r="E39" s="93">
        <v>0.52941176470588236</v>
      </c>
      <c r="F39" s="92">
        <v>9</v>
      </c>
      <c r="G39" s="92">
        <v>7</v>
      </c>
      <c r="H39" s="93">
        <v>0.77777777777777779</v>
      </c>
      <c r="I39" s="92">
        <v>184</v>
      </c>
      <c r="J39" s="92">
        <v>36</v>
      </c>
      <c r="K39" s="93">
        <v>0.19565217391304349</v>
      </c>
      <c r="L39" s="92">
        <v>5</v>
      </c>
      <c r="M39" s="92">
        <v>5</v>
      </c>
      <c r="N39" s="93">
        <v>1</v>
      </c>
      <c r="O39" s="92">
        <v>498</v>
      </c>
      <c r="P39" s="199">
        <v>0</v>
      </c>
      <c r="Q39" s="197">
        <v>10</v>
      </c>
    </row>
    <row r="40" spans="2:17" ht="13.5" customHeight="1" x14ac:dyDescent="0.2">
      <c r="B40" s="95" t="s">
        <v>223</v>
      </c>
      <c r="C40" s="94">
        <v>26602</v>
      </c>
      <c r="D40" s="94">
        <v>9116</v>
      </c>
      <c r="E40" s="87">
        <v>0.34268100142846403</v>
      </c>
      <c r="F40" s="94">
        <v>9373</v>
      </c>
      <c r="G40" s="94">
        <v>2458</v>
      </c>
      <c r="H40" s="87">
        <v>0.26224261175717484</v>
      </c>
      <c r="I40" s="94">
        <v>1570</v>
      </c>
      <c r="J40" s="94">
        <v>354</v>
      </c>
      <c r="K40" s="87">
        <v>0.22547770700636943</v>
      </c>
      <c r="L40" s="94">
        <v>1198</v>
      </c>
      <c r="M40" s="94">
        <v>336</v>
      </c>
      <c r="N40" s="87">
        <v>0.28046744574290483</v>
      </c>
      <c r="O40" s="94">
        <v>4</v>
      </c>
      <c r="P40" s="200">
        <v>8</v>
      </c>
      <c r="Q40" s="198">
        <v>5985</v>
      </c>
    </row>
    <row r="41" spans="2:17" x14ac:dyDescent="0.2">
      <c r="B41" s="310" t="s">
        <v>415</v>
      </c>
      <c r="C41" s="97"/>
      <c r="D41" s="97"/>
      <c r="E41" s="98"/>
      <c r="F41" s="97"/>
      <c r="G41" s="97"/>
      <c r="H41" s="98"/>
      <c r="I41" s="97"/>
      <c r="J41" s="97"/>
      <c r="K41" s="98"/>
      <c r="L41" s="97"/>
      <c r="M41" s="97"/>
      <c r="N41" s="98"/>
      <c r="O41" s="97"/>
      <c r="P41" s="97"/>
      <c r="Q41" s="97"/>
    </row>
    <row r="42" spans="2:17" ht="23.25" customHeight="1" x14ac:dyDescent="0.4">
      <c r="B42" s="96"/>
      <c r="C42" s="345" t="s">
        <v>279</v>
      </c>
      <c r="D42" s="345"/>
      <c r="E42" s="345"/>
      <c r="F42" s="345"/>
      <c r="G42" s="345"/>
      <c r="H42" s="345"/>
      <c r="I42" s="345"/>
      <c r="J42" s="345"/>
      <c r="K42" s="345"/>
      <c r="L42" s="345"/>
      <c r="M42" s="345"/>
      <c r="N42" s="345"/>
      <c r="O42" s="345"/>
      <c r="P42" s="345"/>
      <c r="Q42" s="345"/>
    </row>
    <row r="43" spans="2:17" x14ac:dyDescent="0.2">
      <c r="B43" s="152"/>
      <c r="C43" s="341" t="s">
        <v>179</v>
      </c>
      <c r="D43" s="341"/>
      <c r="E43" s="342"/>
      <c r="F43" s="340" t="s">
        <v>180</v>
      </c>
      <c r="G43" s="341"/>
      <c r="H43" s="342"/>
      <c r="I43" s="340" t="s">
        <v>416</v>
      </c>
      <c r="J43" s="341"/>
      <c r="K43" s="342"/>
      <c r="L43" s="340" t="s">
        <v>282</v>
      </c>
      <c r="M43" s="341"/>
      <c r="N43" s="342"/>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111552</v>
      </c>
      <c r="D45" s="89">
        <v>40204</v>
      </c>
      <c r="E45" s="90">
        <v>0.36040590935169248</v>
      </c>
      <c r="F45" s="89">
        <v>21813</v>
      </c>
      <c r="G45" s="89">
        <v>4824</v>
      </c>
      <c r="H45" s="90">
        <v>0.22115252372438454</v>
      </c>
      <c r="I45" s="89">
        <v>9382</v>
      </c>
      <c r="J45" s="89">
        <v>1775</v>
      </c>
      <c r="K45" s="90">
        <v>0.18919206992112556</v>
      </c>
      <c r="L45" s="89">
        <v>8621</v>
      </c>
      <c r="M45" s="89">
        <v>3896</v>
      </c>
      <c r="N45" s="90">
        <v>0.45191973088968795</v>
      </c>
      <c r="O45" s="89">
        <v>2441</v>
      </c>
      <c r="P45" s="89">
        <v>16</v>
      </c>
      <c r="Q45" s="196">
        <v>44304</v>
      </c>
    </row>
    <row r="46" spans="2:17" x14ac:dyDescent="0.2">
      <c r="B46" s="91" t="s">
        <v>224</v>
      </c>
      <c r="C46" s="92">
        <v>8873</v>
      </c>
      <c r="D46" s="92">
        <v>3257</v>
      </c>
      <c r="E46" s="93">
        <v>0.3670686351853939</v>
      </c>
      <c r="F46" s="92">
        <v>2526</v>
      </c>
      <c r="G46" s="92">
        <v>639</v>
      </c>
      <c r="H46" s="93">
        <v>0.25296912114014253</v>
      </c>
      <c r="I46" s="92">
        <v>1092</v>
      </c>
      <c r="J46" s="92">
        <v>237</v>
      </c>
      <c r="K46" s="93">
        <v>0.21703296703296704</v>
      </c>
      <c r="L46" s="92">
        <v>1018</v>
      </c>
      <c r="M46" s="92">
        <v>433</v>
      </c>
      <c r="N46" s="93">
        <v>0.42534381139489197</v>
      </c>
      <c r="O46" s="92">
        <v>2</v>
      </c>
      <c r="P46" s="199">
        <v>0</v>
      </c>
      <c r="Q46" s="197">
        <v>5574</v>
      </c>
    </row>
    <row r="47" spans="2:17" x14ac:dyDescent="0.2">
      <c r="B47" s="91" t="s">
        <v>270</v>
      </c>
      <c r="C47" s="92">
        <v>3324</v>
      </c>
      <c r="D47" s="92">
        <v>1138</v>
      </c>
      <c r="E47" s="93">
        <v>0.34235860409145608</v>
      </c>
      <c r="F47" s="92">
        <v>465</v>
      </c>
      <c r="G47" s="92">
        <v>99</v>
      </c>
      <c r="H47" s="93">
        <v>0.2129032258064516</v>
      </c>
      <c r="I47" s="92">
        <v>323</v>
      </c>
      <c r="J47" s="92">
        <v>33</v>
      </c>
      <c r="K47" s="93">
        <v>0.1021671826625387</v>
      </c>
      <c r="L47" s="92">
        <v>168</v>
      </c>
      <c r="M47" s="92">
        <v>67</v>
      </c>
      <c r="N47" s="93">
        <v>0.39880952380952384</v>
      </c>
      <c r="O47" s="92">
        <v>0</v>
      </c>
      <c r="P47" s="199">
        <v>1</v>
      </c>
      <c r="Q47" s="197">
        <v>1430</v>
      </c>
    </row>
    <row r="48" spans="2:17" x14ac:dyDescent="0.2">
      <c r="B48" s="91" t="s">
        <v>271</v>
      </c>
      <c r="C48" s="92">
        <v>1218</v>
      </c>
      <c r="D48" s="92">
        <v>219</v>
      </c>
      <c r="E48" s="93">
        <v>0.17980295566502463</v>
      </c>
      <c r="F48" s="92">
        <v>274</v>
      </c>
      <c r="G48" s="92">
        <v>16</v>
      </c>
      <c r="H48" s="93">
        <v>5.8394160583941604E-2</v>
      </c>
      <c r="I48" s="92">
        <v>220</v>
      </c>
      <c r="J48" s="92">
        <v>17</v>
      </c>
      <c r="K48" s="93">
        <v>7.7272727272727271E-2</v>
      </c>
      <c r="L48" s="92">
        <v>44</v>
      </c>
      <c r="M48" s="92">
        <v>13</v>
      </c>
      <c r="N48" s="93">
        <v>0.29545454545454547</v>
      </c>
      <c r="O48" s="92">
        <v>0</v>
      </c>
      <c r="P48" s="199">
        <v>0</v>
      </c>
      <c r="Q48" s="197">
        <v>238</v>
      </c>
    </row>
    <row r="49" spans="2:17" x14ac:dyDescent="0.2">
      <c r="B49" s="91" t="s">
        <v>272</v>
      </c>
      <c r="C49" s="92">
        <v>20799</v>
      </c>
      <c r="D49" s="92">
        <v>9946</v>
      </c>
      <c r="E49" s="93">
        <v>0.47819606711861146</v>
      </c>
      <c r="F49" s="92">
        <v>7029</v>
      </c>
      <c r="G49" s="92">
        <v>2652</v>
      </c>
      <c r="H49" s="93">
        <v>0.37729406743491251</v>
      </c>
      <c r="I49" s="92">
        <v>846</v>
      </c>
      <c r="J49" s="92">
        <v>221</v>
      </c>
      <c r="K49" s="93">
        <v>0.26122931442080377</v>
      </c>
      <c r="L49" s="92">
        <v>2274</v>
      </c>
      <c r="M49" s="92">
        <v>1145</v>
      </c>
      <c r="N49" s="93">
        <v>0.50351802990325423</v>
      </c>
      <c r="O49" s="92">
        <v>14</v>
      </c>
      <c r="P49" s="199">
        <v>0</v>
      </c>
      <c r="Q49" s="197">
        <v>11221</v>
      </c>
    </row>
    <row r="50" spans="2:17" x14ac:dyDescent="0.2">
      <c r="B50" s="91" t="s">
        <v>273</v>
      </c>
      <c r="C50" s="92">
        <v>1911</v>
      </c>
      <c r="D50" s="92">
        <v>230</v>
      </c>
      <c r="E50" s="93">
        <v>0.12035583464154893</v>
      </c>
      <c r="F50" s="92">
        <v>407</v>
      </c>
      <c r="G50" s="92">
        <v>14</v>
      </c>
      <c r="H50" s="93">
        <v>3.4398034398034398E-2</v>
      </c>
      <c r="I50" s="92">
        <v>232</v>
      </c>
      <c r="J50" s="92">
        <v>20</v>
      </c>
      <c r="K50" s="93">
        <v>8.6206896551724144E-2</v>
      </c>
      <c r="L50" s="92">
        <v>345</v>
      </c>
      <c r="M50" s="92">
        <v>149</v>
      </c>
      <c r="N50" s="93">
        <v>0.43188405797101448</v>
      </c>
      <c r="O50" s="92">
        <v>249</v>
      </c>
      <c r="P50" s="199">
        <v>0</v>
      </c>
      <c r="Q50" s="197">
        <v>1142</v>
      </c>
    </row>
    <row r="51" spans="2:17" x14ac:dyDescent="0.2">
      <c r="B51" s="91" t="s">
        <v>274</v>
      </c>
      <c r="C51" s="92">
        <v>5226</v>
      </c>
      <c r="D51" s="92">
        <v>1823</v>
      </c>
      <c r="E51" s="93">
        <v>0.34883275928052049</v>
      </c>
      <c r="F51" s="92">
        <v>1368</v>
      </c>
      <c r="G51" s="92">
        <v>348</v>
      </c>
      <c r="H51" s="93">
        <v>0.25438596491228072</v>
      </c>
      <c r="I51" s="92">
        <v>403</v>
      </c>
      <c r="J51" s="92">
        <v>108</v>
      </c>
      <c r="K51" s="93">
        <v>0.26799007444168732</v>
      </c>
      <c r="L51" s="92">
        <v>737</v>
      </c>
      <c r="M51" s="92">
        <v>439</v>
      </c>
      <c r="N51" s="93">
        <v>0.59565807327001352</v>
      </c>
      <c r="O51" s="92">
        <v>20</v>
      </c>
      <c r="P51" s="199">
        <v>6</v>
      </c>
      <c r="Q51" s="197">
        <v>2495</v>
      </c>
    </row>
    <row r="52" spans="2:17" x14ac:dyDescent="0.2">
      <c r="B52" s="91" t="s">
        <v>302</v>
      </c>
      <c r="C52" s="92">
        <v>12096</v>
      </c>
      <c r="D52" s="92">
        <v>4726</v>
      </c>
      <c r="E52" s="93">
        <v>0.39070767195767198</v>
      </c>
      <c r="F52" s="92">
        <v>1014</v>
      </c>
      <c r="G52" s="92">
        <v>84</v>
      </c>
      <c r="H52" s="93">
        <v>8.2840236686390539E-2</v>
      </c>
      <c r="I52" s="92">
        <v>948</v>
      </c>
      <c r="J52" s="92">
        <v>245</v>
      </c>
      <c r="K52" s="93">
        <v>0.25843881856540085</v>
      </c>
      <c r="L52" s="92">
        <v>537</v>
      </c>
      <c r="M52" s="92">
        <v>98</v>
      </c>
      <c r="N52" s="93">
        <v>0.18249534450651769</v>
      </c>
      <c r="O52" s="92">
        <v>2123</v>
      </c>
      <c r="P52" s="199">
        <v>0</v>
      </c>
      <c r="Q52" s="197">
        <v>1910</v>
      </c>
    </row>
    <row r="53" spans="2:17" x14ac:dyDescent="0.2">
      <c r="B53" s="91" t="s">
        <v>303</v>
      </c>
      <c r="C53" s="92">
        <v>7178</v>
      </c>
      <c r="D53" s="92">
        <v>1813</v>
      </c>
      <c r="E53" s="93">
        <v>0.25257731958762886</v>
      </c>
      <c r="F53" s="92">
        <v>1346</v>
      </c>
      <c r="G53" s="92">
        <v>66</v>
      </c>
      <c r="H53" s="93">
        <v>4.9034175334323922E-2</v>
      </c>
      <c r="I53" s="92">
        <v>1123</v>
      </c>
      <c r="J53" s="92">
        <v>293</v>
      </c>
      <c r="K53" s="93">
        <v>0.26090828138913624</v>
      </c>
      <c r="L53" s="92">
        <v>563</v>
      </c>
      <c r="M53" s="92">
        <v>173</v>
      </c>
      <c r="N53" s="93">
        <v>0.30728241563055064</v>
      </c>
      <c r="O53" s="92">
        <v>1</v>
      </c>
      <c r="P53" s="199">
        <v>0</v>
      </c>
      <c r="Q53" s="197">
        <v>3004</v>
      </c>
    </row>
    <row r="54" spans="2:17" x14ac:dyDescent="0.2">
      <c r="B54" s="91" t="s">
        <v>304</v>
      </c>
      <c r="C54" s="92">
        <v>5889</v>
      </c>
      <c r="D54" s="92">
        <v>2088</v>
      </c>
      <c r="E54" s="93">
        <v>0.35455934793683136</v>
      </c>
      <c r="F54" s="92">
        <v>886</v>
      </c>
      <c r="G54" s="92">
        <v>125</v>
      </c>
      <c r="H54" s="93">
        <v>0.14108352144469527</v>
      </c>
      <c r="I54" s="92">
        <v>498</v>
      </c>
      <c r="J54" s="92">
        <v>28</v>
      </c>
      <c r="K54" s="93">
        <v>5.6224899598393573E-2</v>
      </c>
      <c r="L54" s="92">
        <v>205</v>
      </c>
      <c r="M54" s="92">
        <v>120</v>
      </c>
      <c r="N54" s="93">
        <v>0.58536585365853655</v>
      </c>
      <c r="O54" s="92">
        <v>0</v>
      </c>
      <c r="P54" s="199">
        <v>0</v>
      </c>
      <c r="Q54" s="197">
        <v>2525</v>
      </c>
    </row>
    <row r="55" spans="2:17" x14ac:dyDescent="0.2">
      <c r="B55" s="91" t="s">
        <v>305</v>
      </c>
      <c r="C55" s="92">
        <v>983</v>
      </c>
      <c r="D55" s="92">
        <v>192</v>
      </c>
      <c r="E55" s="93">
        <v>0.1953204476093591</v>
      </c>
      <c r="F55" s="92">
        <v>209</v>
      </c>
      <c r="G55" s="92">
        <v>27</v>
      </c>
      <c r="H55" s="93">
        <v>0.12918660287081341</v>
      </c>
      <c r="I55" s="92">
        <v>223</v>
      </c>
      <c r="J55" s="92">
        <v>15</v>
      </c>
      <c r="K55" s="93">
        <v>6.726457399103139E-2</v>
      </c>
      <c r="L55" s="92">
        <v>52</v>
      </c>
      <c r="M55" s="92">
        <v>8</v>
      </c>
      <c r="N55" s="93">
        <v>0.15384615384615385</v>
      </c>
      <c r="O55" s="92">
        <v>0</v>
      </c>
      <c r="P55" s="199">
        <v>3</v>
      </c>
      <c r="Q55" s="197">
        <v>213</v>
      </c>
    </row>
    <row r="56" spans="2:17" x14ac:dyDescent="0.2">
      <c r="B56" s="91" t="s">
        <v>306</v>
      </c>
      <c r="C56" s="92">
        <v>9320</v>
      </c>
      <c r="D56" s="92">
        <v>3124</v>
      </c>
      <c r="E56" s="93">
        <v>0.33519313304721032</v>
      </c>
      <c r="F56" s="92">
        <v>1814</v>
      </c>
      <c r="G56" s="92">
        <v>399</v>
      </c>
      <c r="H56" s="93">
        <v>0.21995589856670342</v>
      </c>
      <c r="I56" s="92">
        <v>1028</v>
      </c>
      <c r="J56" s="92">
        <v>143</v>
      </c>
      <c r="K56" s="93">
        <v>0.13910505836575876</v>
      </c>
      <c r="L56" s="92">
        <v>620</v>
      </c>
      <c r="M56" s="92">
        <v>288</v>
      </c>
      <c r="N56" s="93">
        <v>0.46451612903225808</v>
      </c>
      <c r="O56" s="92">
        <v>11</v>
      </c>
      <c r="P56" s="199">
        <v>4</v>
      </c>
      <c r="Q56" s="197">
        <v>3539</v>
      </c>
    </row>
    <row r="57" spans="2:17" x14ac:dyDescent="0.2">
      <c r="B57" s="91" t="s">
        <v>307</v>
      </c>
      <c r="C57" s="92">
        <v>12036</v>
      </c>
      <c r="D57" s="92">
        <v>3326</v>
      </c>
      <c r="E57" s="93">
        <v>0.27633765370555002</v>
      </c>
      <c r="F57" s="92">
        <v>835</v>
      </c>
      <c r="G57" s="92">
        <v>45</v>
      </c>
      <c r="H57" s="93">
        <v>5.3892215568862277E-2</v>
      </c>
      <c r="I57" s="92">
        <v>969</v>
      </c>
      <c r="J57" s="92">
        <v>211</v>
      </c>
      <c r="K57" s="93">
        <v>0.21775025799793601</v>
      </c>
      <c r="L57" s="92">
        <v>479</v>
      </c>
      <c r="M57" s="92">
        <v>202</v>
      </c>
      <c r="N57" s="93">
        <v>0.42171189979123175</v>
      </c>
      <c r="O57" s="92">
        <v>20</v>
      </c>
      <c r="P57" s="199">
        <v>0</v>
      </c>
      <c r="Q57" s="197">
        <v>1305</v>
      </c>
    </row>
    <row r="58" spans="2:17" x14ac:dyDescent="0.2">
      <c r="B58" s="91" t="s">
        <v>308</v>
      </c>
      <c r="C58" s="92">
        <v>19440</v>
      </c>
      <c r="D58" s="92">
        <v>7165</v>
      </c>
      <c r="E58" s="93">
        <v>0.36856995884773663</v>
      </c>
      <c r="F58" s="92">
        <v>2824</v>
      </c>
      <c r="G58" s="92">
        <v>241</v>
      </c>
      <c r="H58" s="93">
        <v>8.5339943342776198E-2</v>
      </c>
      <c r="I58" s="92">
        <v>1145</v>
      </c>
      <c r="J58" s="92">
        <v>150</v>
      </c>
      <c r="K58" s="93">
        <v>0.13100436681222707</v>
      </c>
      <c r="L58" s="92">
        <v>1083</v>
      </c>
      <c r="M58" s="92">
        <v>401</v>
      </c>
      <c r="N58" s="93">
        <v>0.37026777469990768</v>
      </c>
      <c r="O58" s="92">
        <v>1</v>
      </c>
      <c r="P58" s="199">
        <v>1</v>
      </c>
      <c r="Q58" s="197">
        <v>8592</v>
      </c>
    </row>
    <row r="59" spans="2:17" x14ac:dyDescent="0.2">
      <c r="B59" s="95" t="s">
        <v>309</v>
      </c>
      <c r="C59" s="94">
        <v>3259</v>
      </c>
      <c r="D59" s="94">
        <v>1157</v>
      </c>
      <c r="E59" s="87">
        <v>0.35501687634243634</v>
      </c>
      <c r="F59" s="94">
        <v>816</v>
      </c>
      <c r="G59" s="94">
        <v>69</v>
      </c>
      <c r="H59" s="87">
        <v>8.455882352941177E-2</v>
      </c>
      <c r="I59" s="94">
        <v>332</v>
      </c>
      <c r="J59" s="94">
        <v>54</v>
      </c>
      <c r="K59" s="87">
        <v>0.16265060240963855</v>
      </c>
      <c r="L59" s="94">
        <v>496</v>
      </c>
      <c r="M59" s="94">
        <v>360</v>
      </c>
      <c r="N59" s="87">
        <v>0.72580645161290325</v>
      </c>
      <c r="O59" s="94">
        <v>0</v>
      </c>
      <c r="P59" s="200">
        <v>1</v>
      </c>
      <c r="Q59" s="198">
        <v>1116</v>
      </c>
    </row>
    <row r="60" spans="2:17" x14ac:dyDescent="0.2">
      <c r="B60" s="88" t="s">
        <v>284</v>
      </c>
      <c r="C60" s="89">
        <v>90128</v>
      </c>
      <c r="D60" s="89">
        <v>33333</v>
      </c>
      <c r="E60" s="90">
        <v>0.36984067104562401</v>
      </c>
      <c r="F60" s="89">
        <v>42591</v>
      </c>
      <c r="G60" s="89">
        <v>18028</v>
      </c>
      <c r="H60" s="90">
        <v>0.42328191401939375</v>
      </c>
      <c r="I60" s="89">
        <v>8472</v>
      </c>
      <c r="J60" s="89">
        <v>2698</v>
      </c>
      <c r="K60" s="90">
        <v>0.31846081208687443</v>
      </c>
      <c r="L60" s="89">
        <v>7964</v>
      </c>
      <c r="M60" s="89">
        <v>2861</v>
      </c>
      <c r="N60" s="90">
        <v>0.35924158714213961</v>
      </c>
      <c r="O60" s="89">
        <v>347</v>
      </c>
      <c r="P60" s="201">
        <v>79</v>
      </c>
      <c r="Q60" s="196">
        <v>34007</v>
      </c>
    </row>
    <row r="61" spans="2:17" x14ac:dyDescent="0.2">
      <c r="B61" s="91" t="s">
        <v>310</v>
      </c>
      <c r="C61" s="92">
        <v>3146</v>
      </c>
      <c r="D61" s="92">
        <v>1134</v>
      </c>
      <c r="E61" s="93">
        <v>0.36045772409408772</v>
      </c>
      <c r="F61" s="92">
        <v>500</v>
      </c>
      <c r="G61" s="92">
        <v>51</v>
      </c>
      <c r="H61" s="93">
        <v>0.10199999999999999</v>
      </c>
      <c r="I61" s="92">
        <v>129</v>
      </c>
      <c r="J61" s="92">
        <v>14</v>
      </c>
      <c r="K61" s="93">
        <v>0.10852713178294573</v>
      </c>
      <c r="L61" s="92">
        <v>277</v>
      </c>
      <c r="M61" s="92">
        <v>108</v>
      </c>
      <c r="N61" s="93">
        <v>0.38989169675090252</v>
      </c>
      <c r="O61" s="92">
        <v>0</v>
      </c>
      <c r="P61" s="199">
        <v>0</v>
      </c>
      <c r="Q61" s="197">
        <v>1933</v>
      </c>
    </row>
    <row r="62" spans="2:17" x14ac:dyDescent="0.2">
      <c r="B62" s="91" t="s">
        <v>311</v>
      </c>
      <c r="C62" s="92">
        <v>1339</v>
      </c>
      <c r="D62" s="92">
        <v>557</v>
      </c>
      <c r="E62" s="93">
        <v>0.41598207617625094</v>
      </c>
      <c r="F62" s="92">
        <v>766</v>
      </c>
      <c r="G62" s="92">
        <v>299</v>
      </c>
      <c r="H62" s="93">
        <v>0.39033942558746737</v>
      </c>
      <c r="I62" s="92">
        <v>296</v>
      </c>
      <c r="J62" s="92">
        <v>139</v>
      </c>
      <c r="K62" s="93">
        <v>0.46959459459459457</v>
      </c>
      <c r="L62" s="92">
        <v>102</v>
      </c>
      <c r="M62" s="92">
        <v>74</v>
      </c>
      <c r="N62" s="93">
        <v>0.72549019607843135</v>
      </c>
      <c r="O62" s="92">
        <v>1</v>
      </c>
      <c r="P62" s="199">
        <v>0</v>
      </c>
      <c r="Q62" s="197">
        <v>210</v>
      </c>
    </row>
    <row r="63" spans="2:17" x14ac:dyDescent="0.2">
      <c r="B63" s="91" t="s">
        <v>312</v>
      </c>
      <c r="C63" s="92">
        <v>1531</v>
      </c>
      <c r="D63" s="92">
        <v>244</v>
      </c>
      <c r="E63" s="93">
        <v>0.15937295885042455</v>
      </c>
      <c r="F63" s="92">
        <v>488</v>
      </c>
      <c r="G63" s="92">
        <v>55</v>
      </c>
      <c r="H63" s="93">
        <v>0.11270491803278689</v>
      </c>
      <c r="I63" s="92">
        <v>150</v>
      </c>
      <c r="J63" s="92">
        <v>18</v>
      </c>
      <c r="K63" s="93">
        <v>0.12</v>
      </c>
      <c r="L63" s="92">
        <v>130</v>
      </c>
      <c r="M63" s="92">
        <v>35</v>
      </c>
      <c r="N63" s="93">
        <v>0.26923076923076922</v>
      </c>
      <c r="O63" s="92">
        <v>0</v>
      </c>
      <c r="P63" s="199">
        <v>0</v>
      </c>
      <c r="Q63" s="197">
        <v>541</v>
      </c>
    </row>
    <row r="64" spans="2:17" x14ac:dyDescent="0.2">
      <c r="B64" s="91" t="s">
        <v>313</v>
      </c>
      <c r="C64" s="92">
        <v>6075</v>
      </c>
      <c r="D64" s="92">
        <v>1845</v>
      </c>
      <c r="E64" s="93">
        <v>0.3037037037037037</v>
      </c>
      <c r="F64" s="92">
        <v>1421</v>
      </c>
      <c r="G64" s="92">
        <v>184</v>
      </c>
      <c r="H64" s="93">
        <v>0.12948627726952849</v>
      </c>
      <c r="I64" s="92">
        <v>1324</v>
      </c>
      <c r="J64" s="92">
        <v>266</v>
      </c>
      <c r="K64" s="93">
        <v>0.20090634441087613</v>
      </c>
      <c r="L64" s="92">
        <v>255</v>
      </c>
      <c r="M64" s="92">
        <v>74</v>
      </c>
      <c r="N64" s="93">
        <v>0.29019607843137257</v>
      </c>
      <c r="O64" s="92">
        <v>1</v>
      </c>
      <c r="P64" s="199">
        <v>0</v>
      </c>
      <c r="Q64" s="197">
        <v>3111</v>
      </c>
    </row>
    <row r="65" spans="2:17" x14ac:dyDescent="0.2">
      <c r="B65" s="91" t="s">
        <v>400</v>
      </c>
      <c r="C65" s="92">
        <v>874</v>
      </c>
      <c r="D65" s="92">
        <v>337</v>
      </c>
      <c r="E65" s="93">
        <v>0.38558352402745993</v>
      </c>
      <c r="F65" s="92">
        <v>365</v>
      </c>
      <c r="G65" s="92">
        <v>187</v>
      </c>
      <c r="H65" s="93">
        <v>0.51232876712328768</v>
      </c>
      <c r="I65" s="92">
        <v>156</v>
      </c>
      <c r="J65" s="92">
        <v>34</v>
      </c>
      <c r="K65" s="93">
        <v>0.21794871794871795</v>
      </c>
      <c r="L65" s="92">
        <v>79</v>
      </c>
      <c r="M65" s="92">
        <v>21</v>
      </c>
      <c r="N65" s="93">
        <v>0.26582278481012656</v>
      </c>
      <c r="O65" s="92">
        <v>1</v>
      </c>
      <c r="P65" s="199">
        <v>0</v>
      </c>
      <c r="Q65" s="197">
        <v>232</v>
      </c>
    </row>
    <row r="66" spans="2:17" x14ac:dyDescent="0.2">
      <c r="B66" s="91" t="s">
        <v>314</v>
      </c>
      <c r="C66" s="92">
        <v>1501</v>
      </c>
      <c r="D66" s="92">
        <v>371</v>
      </c>
      <c r="E66" s="93">
        <v>0.24716855429713525</v>
      </c>
      <c r="F66" s="92">
        <v>306</v>
      </c>
      <c r="G66" s="92">
        <v>18</v>
      </c>
      <c r="H66" s="93">
        <v>5.8823529411764705E-2</v>
      </c>
      <c r="I66" s="92">
        <v>183</v>
      </c>
      <c r="J66" s="92">
        <v>28</v>
      </c>
      <c r="K66" s="93">
        <v>0.15300546448087432</v>
      </c>
      <c r="L66" s="92">
        <v>146</v>
      </c>
      <c r="M66" s="92">
        <v>21</v>
      </c>
      <c r="N66" s="93">
        <v>0.14383561643835616</v>
      </c>
      <c r="O66" s="92">
        <v>0</v>
      </c>
      <c r="P66" s="199">
        <v>0</v>
      </c>
      <c r="Q66" s="197">
        <v>257</v>
      </c>
    </row>
    <row r="67" spans="2:17" x14ac:dyDescent="0.2">
      <c r="B67" s="91" t="s">
        <v>315</v>
      </c>
      <c r="C67" s="92">
        <v>3179</v>
      </c>
      <c r="D67" s="92">
        <v>1387</v>
      </c>
      <c r="E67" s="93">
        <v>0.43630072349795535</v>
      </c>
      <c r="F67" s="92">
        <v>524</v>
      </c>
      <c r="G67" s="92">
        <v>72</v>
      </c>
      <c r="H67" s="93">
        <v>0.13740458015267176</v>
      </c>
      <c r="I67" s="92">
        <v>242</v>
      </c>
      <c r="J67" s="92">
        <v>41</v>
      </c>
      <c r="K67" s="93">
        <v>0.16942148760330578</v>
      </c>
      <c r="L67" s="92">
        <v>314</v>
      </c>
      <c r="M67" s="92">
        <v>209</v>
      </c>
      <c r="N67" s="93">
        <v>0.66560509554140124</v>
      </c>
      <c r="O67" s="92">
        <v>0</v>
      </c>
      <c r="P67" s="199">
        <v>0</v>
      </c>
      <c r="Q67" s="197">
        <v>697</v>
      </c>
    </row>
    <row r="68" spans="2:17" x14ac:dyDescent="0.2">
      <c r="B68" s="91" t="s">
        <v>316</v>
      </c>
      <c r="C68" s="92">
        <v>9508</v>
      </c>
      <c r="D68" s="92">
        <v>4059</v>
      </c>
      <c r="E68" s="93">
        <v>0.42690366007572572</v>
      </c>
      <c r="F68" s="92">
        <v>2970</v>
      </c>
      <c r="G68" s="92">
        <v>726</v>
      </c>
      <c r="H68" s="93">
        <v>0.24444444444444444</v>
      </c>
      <c r="I68" s="92">
        <v>257</v>
      </c>
      <c r="J68" s="92">
        <v>79</v>
      </c>
      <c r="K68" s="93">
        <v>0.30739299610894943</v>
      </c>
      <c r="L68" s="92">
        <v>1196</v>
      </c>
      <c r="M68" s="92">
        <v>556</v>
      </c>
      <c r="N68" s="93">
        <v>0.46488294314381273</v>
      </c>
      <c r="O68" s="92">
        <v>4</v>
      </c>
      <c r="P68" s="199">
        <v>1</v>
      </c>
      <c r="Q68" s="197">
        <v>5267</v>
      </c>
    </row>
    <row r="69" spans="2:17" x14ac:dyDescent="0.2">
      <c r="B69" s="99" t="s">
        <v>317</v>
      </c>
      <c r="C69" s="92">
        <v>1700</v>
      </c>
      <c r="D69" s="92">
        <v>412</v>
      </c>
      <c r="E69" s="93">
        <v>0.24235294117647058</v>
      </c>
      <c r="F69" s="92">
        <v>17897</v>
      </c>
      <c r="G69" s="92">
        <v>11400</v>
      </c>
      <c r="H69" s="93">
        <v>0.63697826451360562</v>
      </c>
      <c r="I69" s="92">
        <v>57</v>
      </c>
      <c r="J69" s="92">
        <v>39</v>
      </c>
      <c r="K69" s="93">
        <v>0.68421052631578949</v>
      </c>
      <c r="L69" s="92">
        <v>838</v>
      </c>
      <c r="M69" s="92">
        <v>282</v>
      </c>
      <c r="N69" s="93">
        <v>0.33651551312649164</v>
      </c>
      <c r="O69" s="92">
        <v>320</v>
      </c>
      <c r="P69" s="199">
        <v>58</v>
      </c>
      <c r="Q69" s="197">
        <v>1262</v>
      </c>
    </row>
    <row r="70" spans="2:17" x14ac:dyDescent="0.2">
      <c r="B70" s="91" t="s">
        <v>318</v>
      </c>
      <c r="C70" s="92">
        <v>14772</v>
      </c>
      <c r="D70" s="92">
        <v>7087</v>
      </c>
      <c r="E70" s="93">
        <v>0.47975900352017331</v>
      </c>
      <c r="F70" s="92">
        <v>3417</v>
      </c>
      <c r="G70" s="92">
        <v>1408</v>
      </c>
      <c r="H70" s="93">
        <v>0.41205736025753587</v>
      </c>
      <c r="I70" s="92">
        <v>1192</v>
      </c>
      <c r="J70" s="92">
        <v>538</v>
      </c>
      <c r="K70" s="93">
        <v>0.45134228187919462</v>
      </c>
      <c r="L70" s="92">
        <v>965</v>
      </c>
      <c r="M70" s="92">
        <v>461</v>
      </c>
      <c r="N70" s="93">
        <v>0.47772020725388603</v>
      </c>
      <c r="O70" s="92">
        <v>10</v>
      </c>
      <c r="P70" s="199">
        <v>4</v>
      </c>
      <c r="Q70" s="197">
        <v>4425</v>
      </c>
    </row>
    <row r="71" spans="2:17" x14ac:dyDescent="0.2">
      <c r="B71" s="91" t="s">
        <v>319</v>
      </c>
      <c r="C71" s="92">
        <v>8948</v>
      </c>
      <c r="D71" s="92">
        <v>2822</v>
      </c>
      <c r="E71" s="93">
        <v>0.31537773804202057</v>
      </c>
      <c r="F71" s="92">
        <v>1430</v>
      </c>
      <c r="G71" s="92">
        <v>154</v>
      </c>
      <c r="H71" s="93">
        <v>0.1076923076923077</v>
      </c>
      <c r="I71" s="92">
        <v>656</v>
      </c>
      <c r="J71" s="92">
        <v>103</v>
      </c>
      <c r="K71" s="93">
        <v>0.15701219512195122</v>
      </c>
      <c r="L71" s="92">
        <v>718</v>
      </c>
      <c r="M71" s="92">
        <v>247</v>
      </c>
      <c r="N71" s="93">
        <v>0.34401114206128136</v>
      </c>
      <c r="O71" s="92">
        <v>0</v>
      </c>
      <c r="P71" s="199">
        <v>0</v>
      </c>
      <c r="Q71" s="197">
        <v>3128</v>
      </c>
    </row>
    <row r="72" spans="2:17" x14ac:dyDescent="0.2">
      <c r="B72" s="91" t="s">
        <v>320</v>
      </c>
      <c r="C72" s="92">
        <v>6257</v>
      </c>
      <c r="D72" s="92">
        <v>1981</v>
      </c>
      <c r="E72" s="93">
        <v>0.31660540194981618</v>
      </c>
      <c r="F72" s="92">
        <v>2608</v>
      </c>
      <c r="G72" s="92">
        <v>916</v>
      </c>
      <c r="H72" s="93">
        <v>0.3512269938650307</v>
      </c>
      <c r="I72" s="92">
        <v>426</v>
      </c>
      <c r="J72" s="92">
        <v>85</v>
      </c>
      <c r="K72" s="93">
        <v>0.19953051643192488</v>
      </c>
      <c r="L72" s="92">
        <v>513</v>
      </c>
      <c r="M72" s="92">
        <v>183</v>
      </c>
      <c r="N72" s="93">
        <v>0.35672514619883039</v>
      </c>
      <c r="O72" s="92">
        <v>0</v>
      </c>
      <c r="P72" s="199">
        <v>8</v>
      </c>
      <c r="Q72" s="197">
        <v>3702</v>
      </c>
    </row>
    <row r="73" spans="2:17" x14ac:dyDescent="0.2">
      <c r="B73" s="91" t="s">
        <v>321</v>
      </c>
      <c r="C73" s="92">
        <v>4535</v>
      </c>
      <c r="D73" s="92">
        <v>1991</v>
      </c>
      <c r="E73" s="93">
        <v>0.43902976846747521</v>
      </c>
      <c r="F73" s="92">
        <v>731</v>
      </c>
      <c r="G73" s="92">
        <v>91</v>
      </c>
      <c r="H73" s="93">
        <v>0.12448700410396717</v>
      </c>
      <c r="I73" s="92">
        <v>317</v>
      </c>
      <c r="J73" s="92">
        <v>81</v>
      </c>
      <c r="K73" s="93">
        <v>0.25552050473186122</v>
      </c>
      <c r="L73" s="92">
        <v>124</v>
      </c>
      <c r="M73" s="92">
        <v>39</v>
      </c>
      <c r="N73" s="93">
        <v>0.31451612903225806</v>
      </c>
      <c r="O73" s="92">
        <v>1</v>
      </c>
      <c r="P73" s="199">
        <v>0</v>
      </c>
      <c r="Q73" s="197">
        <v>1003</v>
      </c>
    </row>
    <row r="74" spans="2:17" ht="13.5" customHeight="1" x14ac:dyDescent="0.2">
      <c r="B74" s="91" t="s">
        <v>322</v>
      </c>
      <c r="C74" s="92">
        <v>4620</v>
      </c>
      <c r="D74" s="92">
        <v>1340</v>
      </c>
      <c r="E74" s="93">
        <v>0.29004329004329005</v>
      </c>
      <c r="F74" s="92">
        <v>1431</v>
      </c>
      <c r="G74" s="92">
        <v>259</v>
      </c>
      <c r="H74" s="93">
        <v>0.18099231306778477</v>
      </c>
      <c r="I74" s="92">
        <v>176</v>
      </c>
      <c r="J74" s="92">
        <v>19</v>
      </c>
      <c r="K74" s="93">
        <v>0.10795454545454546</v>
      </c>
      <c r="L74" s="92">
        <v>614</v>
      </c>
      <c r="M74" s="92">
        <v>169</v>
      </c>
      <c r="N74" s="93">
        <v>0.27524429967426711</v>
      </c>
      <c r="O74" s="92">
        <v>0</v>
      </c>
      <c r="P74" s="199">
        <v>1</v>
      </c>
      <c r="Q74" s="197">
        <v>1451</v>
      </c>
    </row>
    <row r="75" spans="2:17" x14ac:dyDescent="0.2">
      <c r="B75" s="91" t="s">
        <v>323</v>
      </c>
      <c r="C75" s="92">
        <v>11796</v>
      </c>
      <c r="D75" s="92">
        <v>3462</v>
      </c>
      <c r="E75" s="93">
        <v>0.29348931841302134</v>
      </c>
      <c r="F75" s="92">
        <v>1657</v>
      </c>
      <c r="G75" s="92">
        <v>74</v>
      </c>
      <c r="H75" s="93">
        <v>4.4659022329511168E-2</v>
      </c>
      <c r="I75" s="92">
        <v>1237</v>
      </c>
      <c r="J75" s="92">
        <v>188</v>
      </c>
      <c r="K75" s="93">
        <v>0.15198059822150364</v>
      </c>
      <c r="L75" s="92">
        <v>920</v>
      </c>
      <c r="M75" s="92">
        <v>189</v>
      </c>
      <c r="N75" s="93">
        <v>0.20543478260869566</v>
      </c>
      <c r="O75" s="92">
        <v>1</v>
      </c>
      <c r="P75" s="199">
        <v>0</v>
      </c>
      <c r="Q75" s="197">
        <v>2801</v>
      </c>
    </row>
    <row r="76" spans="2:17" x14ac:dyDescent="0.2">
      <c r="B76" s="95" t="s">
        <v>324</v>
      </c>
      <c r="C76" s="94">
        <v>10347</v>
      </c>
      <c r="D76" s="94">
        <v>4304</v>
      </c>
      <c r="E76" s="87">
        <v>0.41596598047743305</v>
      </c>
      <c r="F76" s="94">
        <v>6080</v>
      </c>
      <c r="G76" s="94">
        <v>2134</v>
      </c>
      <c r="H76" s="87">
        <v>0.35098684210526315</v>
      </c>
      <c r="I76" s="94">
        <v>1674</v>
      </c>
      <c r="J76" s="94">
        <v>1026</v>
      </c>
      <c r="K76" s="87">
        <v>0.61290322580645162</v>
      </c>
      <c r="L76" s="94">
        <v>773</v>
      </c>
      <c r="M76" s="94">
        <v>193</v>
      </c>
      <c r="N76" s="87">
        <v>0.24967658473479948</v>
      </c>
      <c r="O76" s="94">
        <v>8</v>
      </c>
      <c r="P76" s="200">
        <v>7</v>
      </c>
      <c r="Q76" s="198">
        <v>3987</v>
      </c>
    </row>
    <row r="77" spans="2:17" x14ac:dyDescent="0.2">
      <c r="B77" s="95" t="s">
        <v>182</v>
      </c>
      <c r="C77" s="94">
        <v>1</v>
      </c>
      <c r="D77" s="94">
        <v>1</v>
      </c>
      <c r="E77" s="87">
        <v>1</v>
      </c>
      <c r="F77" s="94">
        <v>7</v>
      </c>
      <c r="G77" s="94">
        <v>4</v>
      </c>
      <c r="H77" s="87">
        <v>0.5714285714285714</v>
      </c>
      <c r="I77" s="94">
        <v>11</v>
      </c>
      <c r="J77" s="94">
        <v>11</v>
      </c>
      <c r="K77" s="87">
        <v>1</v>
      </c>
      <c r="L77" s="94">
        <v>19</v>
      </c>
      <c r="M77" s="94">
        <v>2</v>
      </c>
      <c r="N77" s="87">
        <v>0.10526315789473684</v>
      </c>
      <c r="O77" s="94">
        <v>0</v>
      </c>
      <c r="P77" s="94">
        <v>3</v>
      </c>
      <c r="Q77" s="198">
        <v>20926</v>
      </c>
    </row>
    <row r="78" spans="2:17" ht="17.25" customHeight="1" x14ac:dyDescent="0.2">
      <c r="B78" s="310" t="s">
        <v>415</v>
      </c>
      <c r="C78" s="97"/>
      <c r="D78" s="97"/>
      <c r="E78" s="97"/>
      <c r="F78" s="97"/>
      <c r="G78" s="97"/>
      <c r="H78" s="97"/>
      <c r="I78" s="97"/>
      <c r="J78" s="97"/>
      <c r="K78" s="97"/>
      <c r="L78" s="97"/>
      <c r="M78" s="97"/>
      <c r="N78" s="97"/>
      <c r="O78" s="97"/>
      <c r="P78" s="97"/>
      <c r="Q78" s="97"/>
    </row>
    <row r="79" spans="2:17" ht="39" customHeight="1" x14ac:dyDescent="0.4">
      <c r="B79" s="100"/>
      <c r="C79" s="345" t="s">
        <v>285</v>
      </c>
      <c r="D79" s="345"/>
      <c r="E79" s="345"/>
      <c r="F79" s="345"/>
      <c r="G79" s="345"/>
      <c r="H79" s="345"/>
      <c r="I79" s="345"/>
      <c r="J79" s="345"/>
      <c r="K79" s="345"/>
      <c r="L79" s="345"/>
      <c r="M79" s="345"/>
      <c r="N79" s="345"/>
      <c r="O79" s="345"/>
      <c r="P79" s="345"/>
      <c r="Q79" s="345"/>
    </row>
    <row r="80" spans="2:17" x14ac:dyDescent="0.2">
      <c r="B80" s="154"/>
      <c r="C80" s="340" t="s">
        <v>179</v>
      </c>
      <c r="D80" s="341"/>
      <c r="E80" s="342"/>
      <c r="F80" s="340" t="s">
        <v>180</v>
      </c>
      <c r="G80" s="341"/>
      <c r="H80" s="342"/>
      <c r="I80" s="340" t="s">
        <v>181</v>
      </c>
      <c r="J80" s="341"/>
      <c r="K80" s="342"/>
      <c r="L80" s="340" t="s">
        <v>182</v>
      </c>
      <c r="M80" s="341"/>
      <c r="N80" s="342"/>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48" t="s">
        <v>254</v>
      </c>
      <c r="D82" s="349"/>
      <c r="E82" s="350"/>
      <c r="F82" s="348" t="s">
        <v>325</v>
      </c>
      <c r="G82" s="349"/>
      <c r="H82" s="350"/>
      <c r="I82" s="355" t="s">
        <v>39</v>
      </c>
      <c r="J82" s="349"/>
      <c r="K82" s="350"/>
      <c r="L82" s="348" t="s">
        <v>38</v>
      </c>
      <c r="M82" s="349"/>
      <c r="N82" s="350"/>
      <c r="O82" s="102" t="s">
        <v>252</v>
      </c>
      <c r="P82" s="102" t="s">
        <v>40</v>
      </c>
      <c r="Q82" s="103" t="s">
        <v>41</v>
      </c>
    </row>
    <row r="83" spans="1:17" x14ac:dyDescent="0.2">
      <c r="B83" s="86" t="s">
        <v>275</v>
      </c>
      <c r="C83" s="235">
        <v>68417</v>
      </c>
      <c r="D83" s="235">
        <v>25083</v>
      </c>
      <c r="E83" s="231">
        <v>0.36661940745721094</v>
      </c>
      <c r="F83" s="235">
        <v>102323</v>
      </c>
      <c r="G83" s="235">
        <v>25775</v>
      </c>
      <c r="H83" s="231">
        <v>0.25189840016418596</v>
      </c>
      <c r="I83" s="235">
        <v>20352</v>
      </c>
      <c r="J83" s="235">
        <v>20332</v>
      </c>
      <c r="K83" s="231">
        <v>0.99901729559748431</v>
      </c>
      <c r="L83" s="235">
        <v>3999</v>
      </c>
      <c r="M83" s="235">
        <v>2617</v>
      </c>
      <c r="N83" s="231">
        <v>0.6544136034008502</v>
      </c>
      <c r="O83" s="235">
        <v>21589</v>
      </c>
      <c r="P83" s="235">
        <v>3193</v>
      </c>
      <c r="Q83" s="235">
        <v>1311</v>
      </c>
    </row>
    <row r="84" spans="1:17" x14ac:dyDescent="0.2">
      <c r="B84" s="106" t="s">
        <v>206</v>
      </c>
      <c r="C84" s="104">
        <v>29443</v>
      </c>
      <c r="D84" s="104">
        <v>11932</v>
      </c>
      <c r="E84" s="105">
        <v>0.40525761641137115</v>
      </c>
      <c r="F84" s="104">
        <v>51501</v>
      </c>
      <c r="G84" s="104">
        <v>14328</v>
      </c>
      <c r="H84" s="105">
        <v>0.27820819013223042</v>
      </c>
      <c r="I84" s="104">
        <v>9225</v>
      </c>
      <c r="J84" s="104">
        <v>9208</v>
      </c>
      <c r="K84" s="105">
        <v>0.99815718157181577</v>
      </c>
      <c r="L84" s="104">
        <v>1466</v>
      </c>
      <c r="M84" s="104">
        <v>699</v>
      </c>
      <c r="N84" s="105">
        <v>0.47680763983628921</v>
      </c>
      <c r="O84" s="104">
        <v>12645</v>
      </c>
      <c r="P84" s="104">
        <v>1659</v>
      </c>
      <c r="Q84" s="104">
        <v>447</v>
      </c>
    </row>
    <row r="85" spans="1:17" x14ac:dyDescent="0.2">
      <c r="A85" s="107"/>
      <c r="B85" s="106" t="s">
        <v>302</v>
      </c>
      <c r="C85" s="104">
        <v>16932</v>
      </c>
      <c r="D85" s="104">
        <v>4572</v>
      </c>
      <c r="E85" s="105">
        <v>0.27002126151665484</v>
      </c>
      <c r="F85" s="104">
        <v>26172</v>
      </c>
      <c r="G85" s="104">
        <v>6950</v>
      </c>
      <c r="H85" s="105">
        <v>0.26555097050282744</v>
      </c>
      <c r="I85" s="104">
        <v>4384</v>
      </c>
      <c r="J85" s="104">
        <v>4383</v>
      </c>
      <c r="K85" s="105">
        <v>0.99977189781021902</v>
      </c>
      <c r="L85" s="104">
        <v>469</v>
      </c>
      <c r="M85" s="104">
        <v>209</v>
      </c>
      <c r="N85" s="105">
        <v>0.44562899786780386</v>
      </c>
      <c r="O85" s="104">
        <v>2487</v>
      </c>
      <c r="P85" s="104">
        <v>685</v>
      </c>
      <c r="Q85" s="104">
        <v>372</v>
      </c>
    </row>
    <row r="86" spans="1:17" x14ac:dyDescent="0.2">
      <c r="B86" s="109" t="s">
        <v>307</v>
      </c>
      <c r="C86" s="104">
        <v>21445</v>
      </c>
      <c r="D86" s="104">
        <v>8429</v>
      </c>
      <c r="E86" s="105">
        <v>0.39305199347167175</v>
      </c>
      <c r="F86" s="104">
        <v>24298</v>
      </c>
      <c r="G86" s="104">
        <v>4362</v>
      </c>
      <c r="H86" s="105">
        <v>0.17952094822619147</v>
      </c>
      <c r="I86" s="104">
        <v>6704</v>
      </c>
      <c r="J86" s="104">
        <v>6703</v>
      </c>
      <c r="K86" s="105">
        <v>0.99985083532219565</v>
      </c>
      <c r="L86" s="104">
        <v>1932</v>
      </c>
      <c r="M86" s="104">
        <v>1655</v>
      </c>
      <c r="N86" s="105">
        <v>0.85662525879917184</v>
      </c>
      <c r="O86" s="104">
        <v>6431</v>
      </c>
      <c r="P86" s="104">
        <v>849</v>
      </c>
      <c r="Q86" s="104">
        <v>492</v>
      </c>
    </row>
    <row r="87" spans="1:17" x14ac:dyDescent="0.2">
      <c r="B87" s="109" t="s">
        <v>341</v>
      </c>
      <c r="C87" s="104">
        <v>597</v>
      </c>
      <c r="D87" s="104">
        <v>150</v>
      </c>
      <c r="E87" s="105">
        <v>0.25125628140703515</v>
      </c>
      <c r="F87" s="104">
        <v>352</v>
      </c>
      <c r="G87" s="104">
        <v>135</v>
      </c>
      <c r="H87" s="105">
        <v>0.38352272727272729</v>
      </c>
      <c r="I87" s="104">
        <v>39</v>
      </c>
      <c r="J87" s="104">
        <v>38</v>
      </c>
      <c r="K87" s="105">
        <v>0.97435897435897434</v>
      </c>
      <c r="L87" s="104">
        <v>132</v>
      </c>
      <c r="M87" s="104">
        <v>54</v>
      </c>
      <c r="N87" s="105">
        <v>0.40909090909090912</v>
      </c>
      <c r="O87" s="104">
        <v>26</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56" t="s">
        <v>367</v>
      </c>
      <c r="D89" s="356"/>
      <c r="E89" s="356"/>
      <c r="F89" s="356"/>
      <c r="G89" s="356"/>
      <c r="H89" s="356"/>
      <c r="I89" s="356"/>
      <c r="J89" s="356"/>
    </row>
    <row r="90" spans="1:17" x14ac:dyDescent="0.2">
      <c r="B90" s="108"/>
      <c r="C90" s="340" t="s">
        <v>358</v>
      </c>
      <c r="D90" s="341"/>
      <c r="E90" s="341"/>
      <c r="F90" s="341"/>
      <c r="G90" s="340" t="s">
        <v>374</v>
      </c>
      <c r="H90" s="341"/>
      <c r="I90" s="341"/>
      <c r="J90" s="342"/>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8055</v>
      </c>
      <c r="D92" s="230">
        <v>11654</v>
      </c>
      <c r="E92" s="230">
        <v>-3599</v>
      </c>
      <c r="F92" s="231">
        <v>-0.30882100566329157</v>
      </c>
      <c r="G92" s="230">
        <v>100052</v>
      </c>
      <c r="H92" s="230">
        <v>113662</v>
      </c>
      <c r="I92" s="230">
        <v>-13610</v>
      </c>
      <c r="J92" s="231">
        <v>-0.11974098643346061</v>
      </c>
    </row>
    <row r="93" spans="1:17" x14ac:dyDescent="0.2">
      <c r="B93" s="299" t="s">
        <v>359</v>
      </c>
      <c r="C93" s="237">
        <v>2033</v>
      </c>
      <c r="D93" s="237">
        <v>4064</v>
      </c>
      <c r="E93" s="237">
        <v>-2031</v>
      </c>
      <c r="F93" s="105">
        <v>-0.49975393700787402</v>
      </c>
      <c r="G93" s="237">
        <v>32591</v>
      </c>
      <c r="H93" s="237">
        <v>36928</v>
      </c>
      <c r="I93" s="237">
        <v>-4337</v>
      </c>
      <c r="J93" s="105">
        <v>-0.11744475736568458</v>
      </c>
    </row>
    <row r="94" spans="1:17" x14ac:dyDescent="0.2">
      <c r="B94" s="300" t="s">
        <v>360</v>
      </c>
      <c r="C94" s="237">
        <v>1604</v>
      </c>
      <c r="D94" s="237">
        <v>2050</v>
      </c>
      <c r="E94" s="237">
        <v>-446</v>
      </c>
      <c r="F94" s="105">
        <v>-0.2175609756097561</v>
      </c>
      <c r="G94" s="237">
        <v>27237</v>
      </c>
      <c r="H94" s="237">
        <v>31671</v>
      </c>
      <c r="I94" s="237">
        <v>-4434</v>
      </c>
      <c r="J94" s="105">
        <v>-0.14000189447759781</v>
      </c>
    </row>
    <row r="95" spans="1:17" x14ac:dyDescent="0.2">
      <c r="B95" s="299" t="s">
        <v>361</v>
      </c>
      <c r="C95" s="237">
        <v>1245</v>
      </c>
      <c r="D95" s="237">
        <v>1120</v>
      </c>
      <c r="E95" s="237">
        <v>125</v>
      </c>
      <c r="F95" s="105">
        <v>0.11160714285714286</v>
      </c>
      <c r="G95" s="237">
        <v>10940</v>
      </c>
      <c r="H95" s="237">
        <v>12646</v>
      </c>
      <c r="I95" s="237">
        <v>-1706</v>
      </c>
      <c r="J95" s="105">
        <v>-0.13490431757077337</v>
      </c>
    </row>
    <row r="96" spans="1:17" x14ac:dyDescent="0.2">
      <c r="B96" s="301" t="s">
        <v>362</v>
      </c>
      <c r="C96" s="237">
        <v>3173</v>
      </c>
      <c r="D96" s="237">
        <v>4420</v>
      </c>
      <c r="E96" s="237">
        <v>-1247</v>
      </c>
      <c r="F96" s="105">
        <v>-0.28212669683257918</v>
      </c>
      <c r="G96" s="237">
        <v>29284</v>
      </c>
      <c r="H96" s="237">
        <v>32417</v>
      </c>
      <c r="I96" s="237">
        <v>-3133</v>
      </c>
      <c r="J96" s="105">
        <v>-9.6646821112379308E-2</v>
      </c>
    </row>
    <row r="97" spans="2:10" ht="31.5" customHeight="1" x14ac:dyDescent="0.2">
      <c r="B97" s="351" t="s">
        <v>382</v>
      </c>
      <c r="C97" s="352"/>
      <c r="D97" s="352"/>
      <c r="E97" s="353"/>
      <c r="F97" s="353"/>
      <c r="G97" s="353"/>
      <c r="H97" s="353"/>
      <c r="I97" s="353"/>
      <c r="J97" s="354"/>
    </row>
    <row r="99" spans="2:10" ht="30" customHeight="1" x14ac:dyDescent="0.25">
      <c r="B99" s="331" t="s">
        <v>410</v>
      </c>
      <c r="C99" s="331"/>
      <c r="D99" s="331"/>
      <c r="E99" s="331"/>
      <c r="F99" s="331"/>
      <c r="G99" s="331"/>
      <c r="H99" s="331"/>
      <c r="I99" s="331"/>
      <c r="J99" s="331"/>
    </row>
    <row r="100" spans="2:10" ht="15" x14ac:dyDescent="0.2">
      <c r="B100" s="305" t="s">
        <v>411</v>
      </c>
      <c r="C100" s="306"/>
      <c r="D100" s="307"/>
    </row>
  </sheetData>
  <mergeCells count="28">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7" t="s">
        <v>179</v>
      </c>
      <c r="D2" s="358"/>
      <c r="E2" s="359"/>
      <c r="F2" s="41"/>
      <c r="G2" s="41"/>
      <c r="H2" s="41"/>
      <c r="I2" s="41"/>
      <c r="J2" s="41"/>
      <c r="K2" s="41"/>
      <c r="L2" s="41"/>
      <c r="M2" s="41"/>
      <c r="N2" s="41"/>
      <c r="O2" s="41"/>
      <c r="P2" s="41"/>
      <c r="Q2" s="41"/>
    </row>
    <row r="3" spans="1:18" s="3" customFormat="1" ht="54" customHeight="1" x14ac:dyDescent="0.25">
      <c r="B3" s="4"/>
      <c r="C3" s="42" t="s">
        <v>186</v>
      </c>
      <c r="D3" s="43" t="s">
        <v>187</v>
      </c>
      <c r="E3" s="44" t="s">
        <v>188</v>
      </c>
      <c r="F3" s="365" t="s">
        <v>278</v>
      </c>
      <c r="G3" s="366"/>
      <c r="H3" s="366"/>
      <c r="I3" s="366"/>
      <c r="J3" s="366"/>
      <c r="K3" s="366"/>
      <c r="L3" s="366"/>
      <c r="M3" s="366"/>
      <c r="N3" s="366"/>
      <c r="O3" s="366"/>
      <c r="P3" s="366"/>
      <c r="Q3" s="49"/>
    </row>
    <row r="4" spans="1:18" s="3" customFormat="1" ht="15" x14ac:dyDescent="0.3">
      <c r="B4" s="45" t="s">
        <v>74</v>
      </c>
      <c r="C4" s="46">
        <f>B11+B76</f>
        <v>497867</v>
      </c>
      <c r="D4" s="47">
        <f>C11+C76</f>
        <v>190359</v>
      </c>
      <c r="E4" s="48">
        <f>D4/C4</f>
        <v>0.38234910126600075</v>
      </c>
      <c r="F4" s="41"/>
      <c r="G4" s="41"/>
      <c r="H4" s="41"/>
      <c r="I4" s="41"/>
      <c r="J4" s="41"/>
      <c r="K4" s="41"/>
      <c r="L4" s="41"/>
      <c r="M4" s="41"/>
      <c r="N4" s="41"/>
      <c r="O4" s="41"/>
      <c r="P4" s="41"/>
      <c r="Q4" s="41"/>
    </row>
    <row r="6" spans="1:18" ht="20.25" customHeight="1" x14ac:dyDescent="0.3">
      <c r="B6" s="368" t="s">
        <v>192</v>
      </c>
      <c r="C6" s="368"/>
      <c r="D6" s="368"/>
      <c r="E6" s="368"/>
      <c r="F6" s="368"/>
      <c r="G6" s="368"/>
      <c r="H6" s="368"/>
      <c r="I6" s="368"/>
      <c r="J6" s="368"/>
      <c r="K6" s="368"/>
      <c r="L6" s="368"/>
      <c r="M6" s="368"/>
      <c r="N6" s="368"/>
      <c r="O6" s="368"/>
      <c r="P6" s="368"/>
    </row>
    <row r="7" spans="1:18" s="3" customFormat="1" ht="15" x14ac:dyDescent="0.3">
      <c r="A7" s="4"/>
      <c r="B7" s="357" t="s">
        <v>179</v>
      </c>
      <c r="C7" s="358"/>
      <c r="D7" s="359"/>
      <c r="E7" s="357" t="s">
        <v>180</v>
      </c>
      <c r="F7" s="358"/>
      <c r="G7" s="359"/>
      <c r="H7" s="357" t="s">
        <v>181</v>
      </c>
      <c r="I7" s="358"/>
      <c r="J7" s="359"/>
      <c r="K7" s="357" t="s">
        <v>182</v>
      </c>
      <c r="L7" s="358"/>
      <c r="M7" s="359"/>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9" t="s">
        <v>193</v>
      </c>
      <c r="C9" s="370"/>
      <c r="D9" s="371"/>
      <c r="E9" s="369" t="s">
        <v>340</v>
      </c>
      <c r="F9" s="370"/>
      <c r="G9" s="371"/>
      <c r="H9" s="372" t="s">
        <v>380</v>
      </c>
      <c r="I9" s="370"/>
      <c r="J9" s="371"/>
      <c r="K9" s="369" t="s">
        <v>194</v>
      </c>
      <c r="L9" s="370"/>
      <c r="M9" s="371"/>
      <c r="N9" s="12" t="s">
        <v>26</v>
      </c>
      <c r="O9" s="12" t="s">
        <v>276</v>
      </c>
      <c r="P9" s="17" t="s">
        <v>277</v>
      </c>
    </row>
    <row r="10" spans="1:18" x14ac:dyDescent="0.2">
      <c r="K10" s="1"/>
    </row>
    <row r="11" spans="1:18" ht="15" x14ac:dyDescent="0.2">
      <c r="A11" s="50" t="s">
        <v>74</v>
      </c>
      <c r="B11" s="52">
        <f>SUM('VOR Summary'!B6:G6)+'SB Calculation'!B6+'SB Calculation'!B7</f>
        <v>429450</v>
      </c>
      <c r="C11" s="52">
        <f>SUM('VOR Summary'!AT6:AY6)+'SB Calculation'!E6+'SB Calculation'!E7</f>
        <v>165276</v>
      </c>
      <c r="D11" s="51">
        <f>C11/B11</f>
        <v>0.38485504715333568</v>
      </c>
      <c r="E11" s="52">
        <f>SUM('VOR Summary'!H6:L6)+'VOR Summary'!AD6-'VOR Summary'!AD17-'VOR Summary'!AD41-'VOR Summary'!AD46-'VOR Summary'!AE6-'VOR Summary'!AH6-'VOR Summary'!AI6+'SB Calculation'!B8</f>
        <v>120370</v>
      </c>
      <c r="F11" s="52">
        <f>SUM(F12:F70)</f>
        <v>37692</v>
      </c>
      <c r="G11" s="51">
        <f>F11/E11</f>
        <v>0.31313450195231368</v>
      </c>
      <c r="H11" s="52">
        <f>'VOR Summary'!M6+'VOR Summary'!N6+'VOR Summary'!O6+'VOR Summary'!Q6+'VOR Summary'!R6+'VOR Summary'!S6-'VOR Summary'!AL6+'VOR Summary'!P6</f>
        <v>43356</v>
      </c>
      <c r="I11" s="52">
        <f>'VOR Summary'!BE6+'VOR Summary'!BF6+'VOR Summary'!BG6+'VOR Summary'!BI6+'VOR Summary'!BJ6+'VOR Summary'!BK6-'VOR Summary'!CD6+'VOR Summary'!BH6</f>
        <v>13049</v>
      </c>
      <c r="J11" s="51">
        <f>I11/H11</f>
        <v>0.30097333702371065</v>
      </c>
      <c r="K11" s="52">
        <f>'VOR Summary'!T6+'VOR Summary'!U6+'VOR Summary'!V6+'VOR Summary'!W6+'VOR Summary'!X6+'VOR Summary'!Y6-'VOR Summary'!AM6-'VOR Summary'!AN6-'VOR Summary'!AO6-'VOR Summary'!AP6</f>
        <v>34600</v>
      </c>
      <c r="L11" s="52">
        <f>'VOR Summary'!BL6+'VOR Summary'!BM6+'VOR Summary'!BN6+'VOR Summary'!BO6+'VOR Summary'!BP6+'VOR Summary'!BQ6-'VOR Summary'!CE6-'VOR Summary'!CF6-'VOR Summary'!CG6-'VOR Summary'!CH6</f>
        <v>17301</v>
      </c>
      <c r="M11" s="51">
        <f>L11/K11</f>
        <v>0.50002890173410408</v>
      </c>
      <c r="N11" s="52">
        <f>SUM(N12:N70)</f>
        <v>3591</v>
      </c>
      <c r="O11" s="52">
        <f>SUM(O12:O70)</f>
        <v>159</v>
      </c>
      <c r="P11" s="52">
        <f>SUM(P12:P70)</f>
        <v>183241</v>
      </c>
      <c r="R11" s="1"/>
    </row>
    <row r="12" spans="1:18" ht="12" customHeight="1" x14ac:dyDescent="0.2">
      <c r="A12" s="15" t="s">
        <v>196</v>
      </c>
      <c r="B12" s="239">
        <f>SUM('VOR Summary'!B7:G7)</f>
        <v>9077</v>
      </c>
      <c r="C12" s="1">
        <f>SUM('VOR Summary'!AT7:AY7)</f>
        <v>5292</v>
      </c>
      <c r="D12" s="27">
        <f t="shared" ref="D12:D70" si="0">C12/B12</f>
        <v>0.58301200837281042</v>
      </c>
      <c r="E12" s="1">
        <f>'VOR Summary'!H7+'VOR Summary'!I7+'VOR Summary'!AD7+'VOR Summary'!J7+'VOR Summary'!K7+'VOR Summary'!L7-'VOR Summary'!AE7-'VOR Summary'!AH7-'VOR Summary'!AI7</f>
        <v>2379</v>
      </c>
      <c r="F12" s="1">
        <f>'VOR Summary'!AZ7+'VOR Summary'!BA7+'VOR Summary'!BV7+'VOR Summary'!BB7+'VOR Summary'!BC7+'VOR Summary'!BD7-'VOR Summary'!BW7-'VOR Summary'!BZ7-'VOR Summary'!CA7</f>
        <v>1256</v>
      </c>
      <c r="G12" s="27">
        <f t="shared" ref="G12:G70" si="1">F12/E12</f>
        <v>0.52795292139554439</v>
      </c>
      <c r="H12" s="239">
        <f>'VOR Summary'!M7+'VOR Summary'!N7+'VOR Summary'!O7+'VOR Summary'!Q7+'VOR Summary'!R7+'VOR Summary'!S7-'VOR Summary'!AL7+'VOR Summary'!P7</f>
        <v>2620</v>
      </c>
      <c r="I12" s="1">
        <f>'VOR Summary'!BE7+'VOR Summary'!BF7+'VOR Summary'!BG7+'VOR Summary'!BI7+'VOR Summary'!BJ7+'VOR Summary'!BK7-'VOR Summary'!CD7+'VOR Summary'!BH7</f>
        <v>1945</v>
      </c>
      <c r="J12" s="27">
        <f t="shared" ref="J12:J70" si="2">I12/H12</f>
        <v>0.74236641221374045</v>
      </c>
      <c r="K12" s="1">
        <f>'VOR Summary'!T7+'VOR Summary'!U7+'VOR Summary'!V7+'VOR Summary'!W7+'VOR Summary'!X7+'VOR Summary'!Y7-'VOR Summary'!AM7-'VOR Summary'!AN7-'VOR Summary'!AO7-'VOR Summary'!AP7</f>
        <v>463</v>
      </c>
      <c r="L12" s="1">
        <f>'VOR Summary'!BL7+'VOR Summary'!BM7+'VOR Summary'!BN7+'VOR Summary'!BO7+'VOR Summary'!BP7+'VOR Summary'!BQ7-'VOR Summary'!CE7-'VOR Summary'!CF7-'VOR Summary'!CG7-'VOR Summary'!CH7</f>
        <v>351</v>
      </c>
      <c r="M12" s="27">
        <f t="shared" ref="M12:M70" si="3">L12/K12</f>
        <v>0.75809935205183587</v>
      </c>
      <c r="N12" s="1">
        <f>'VOR Summary'!AQ7-'VOR Summary'!AS7</f>
        <v>10</v>
      </c>
      <c r="O12" s="1">
        <f>'VOR Summary'!AR7</f>
        <v>5</v>
      </c>
      <c r="P12" s="1">
        <v>2392</v>
      </c>
    </row>
    <row r="13" spans="1:18" ht="12" customHeight="1" x14ac:dyDescent="0.2">
      <c r="A13" s="15" t="s">
        <v>197</v>
      </c>
      <c r="B13" s="1">
        <f>SUM('VOR Summary'!B8:G8)</f>
        <v>4791</v>
      </c>
      <c r="C13" s="1">
        <f>SUM('VOR Summary'!AT8:AY8)</f>
        <v>1984</v>
      </c>
      <c r="D13" s="27">
        <f t="shared" si="0"/>
        <v>0.41410978918806096</v>
      </c>
      <c r="E13" s="1">
        <f>'VOR Summary'!H8+'VOR Summary'!I8+'VOR Summary'!AD8+'VOR Summary'!J8+'VOR Summary'!K8+'VOR Summary'!L8-'VOR Summary'!AE8-'VOR Summary'!AH8-'VOR Summary'!AI8</f>
        <v>828</v>
      </c>
      <c r="F13" s="1">
        <f>'VOR Summary'!AZ8+'VOR Summary'!BA8+'VOR Summary'!BV8+'VOR Summary'!BB8+'VOR Summary'!BC8+'VOR Summary'!BD8-'VOR Summary'!BW8-'VOR Summary'!BZ8-'VOR Summary'!CA8</f>
        <v>223</v>
      </c>
      <c r="G13" s="27">
        <f t="shared" si="1"/>
        <v>0.26932367149758452</v>
      </c>
      <c r="H13" s="1">
        <f>'VOR Summary'!M8+'VOR Summary'!N8+'VOR Summary'!O8+'VOR Summary'!Q8+'VOR Summary'!R8+'VOR Summary'!S8-'VOR Summary'!AL8+'VOR Summary'!P8</f>
        <v>711</v>
      </c>
      <c r="I13" s="1">
        <f>'VOR Summary'!BE8+'VOR Summary'!BF8+'VOR Summary'!BG8+'VOR Summary'!BI8+'VOR Summary'!BJ8+'VOR Summary'!BK8-'VOR Summary'!CD8+'VOR Summary'!BH8</f>
        <v>362</v>
      </c>
      <c r="J13" s="27">
        <f t="shared" si="2"/>
        <v>0.50914205344585095</v>
      </c>
      <c r="K13" s="1">
        <f>'VOR Summary'!T8+'VOR Summary'!U8+'VOR Summary'!V8+'VOR Summary'!W8+'VOR Summary'!X8+'VOR Summary'!Y8-'VOR Summary'!AM8-'VOR Summary'!AN8-'VOR Summary'!AO8-'VOR Summary'!AP8</f>
        <v>344</v>
      </c>
      <c r="L13" s="1">
        <f>'VOR Summary'!BL8+'VOR Summary'!BM8+'VOR Summary'!BN8+'VOR Summary'!BO8+'VOR Summary'!BP8+'VOR Summary'!BQ8-'VOR Summary'!CE8-'VOR Summary'!CF8-'VOR Summary'!CG8-'VOR Summary'!CH8</f>
        <v>210</v>
      </c>
      <c r="M13" s="27">
        <f t="shared" si="3"/>
        <v>0.61046511627906974</v>
      </c>
      <c r="N13" s="1">
        <f>'VOR Summary'!AQ8-'VOR Summary'!AS8</f>
        <v>1</v>
      </c>
      <c r="O13" s="1">
        <f>'VOR Summary'!AR8</f>
        <v>3</v>
      </c>
      <c r="P13" s="1">
        <v>2375</v>
      </c>
    </row>
    <row r="14" spans="1:18" ht="12" customHeight="1" x14ac:dyDescent="0.2">
      <c r="A14" s="15" t="s">
        <v>198</v>
      </c>
      <c r="B14" s="1">
        <f>SUM('VOR Summary'!B9:G9)</f>
        <v>5180</v>
      </c>
      <c r="C14" s="1">
        <f>SUM('VOR Summary'!AT9:AY9)</f>
        <v>2293</v>
      </c>
      <c r="D14" s="27">
        <f t="shared" si="0"/>
        <v>0.44266409266409268</v>
      </c>
      <c r="E14" s="1">
        <f>'VOR Summary'!H9+'VOR Summary'!I9+'VOR Summary'!AD9+'VOR Summary'!J9+'VOR Summary'!K9+'VOR Summary'!L9-'VOR Summary'!AE9-'VOR Summary'!AH9-'VOR Summary'!AI9</f>
        <v>1595</v>
      </c>
      <c r="F14" s="1">
        <f>'VOR Summary'!AZ9+'VOR Summary'!BA9+'VOR Summary'!BV9+'VOR Summary'!BB9+'VOR Summary'!BC9+'VOR Summary'!BD9-'VOR Summary'!BW9-'VOR Summary'!BZ9-'VOR Summary'!CA9</f>
        <v>556</v>
      </c>
      <c r="G14" s="27">
        <f t="shared" si="1"/>
        <v>0.34858934169278999</v>
      </c>
      <c r="H14" s="1">
        <f>'VOR Summary'!M9+'VOR Summary'!N9+'VOR Summary'!O9+'VOR Summary'!Q9+'VOR Summary'!R9+'VOR Summary'!S9-'VOR Summary'!AL9+'VOR Summary'!P9</f>
        <v>594</v>
      </c>
      <c r="I14" s="1">
        <f>'VOR Summary'!BE9+'VOR Summary'!BF9+'VOR Summary'!BG9+'VOR Summary'!BI9+'VOR Summary'!BJ9+'VOR Summary'!BK9-'VOR Summary'!CD9+'VOR Summary'!BH9</f>
        <v>128</v>
      </c>
      <c r="J14" s="27">
        <f t="shared" si="2"/>
        <v>0.21548821548821548</v>
      </c>
      <c r="K14" s="1">
        <f>'VOR Summary'!T9+'VOR Summary'!U9+'VOR Summary'!V9+'VOR Summary'!W9+'VOR Summary'!X9+'VOR Summary'!Y9-'VOR Summary'!AM9-'VOR Summary'!AN9-'VOR Summary'!AO9-'VOR Summary'!AP9</f>
        <v>243</v>
      </c>
      <c r="L14" s="1">
        <f>'VOR Summary'!BL9+'VOR Summary'!BM9+'VOR Summary'!BN9+'VOR Summary'!BO9+'VOR Summary'!BP9+'VOR Summary'!BQ9-'VOR Summary'!CE9-'VOR Summary'!CF9-'VOR Summary'!CG9-'VOR Summary'!CH9</f>
        <v>155</v>
      </c>
      <c r="M14" s="27">
        <f t="shared" si="3"/>
        <v>0.63786008230452673</v>
      </c>
      <c r="N14" s="1">
        <f>'VOR Summary'!AQ9-'VOR Summary'!AS9</f>
        <v>0</v>
      </c>
      <c r="O14" s="1">
        <f>'VOR Summary'!AR9</f>
        <v>0</v>
      </c>
      <c r="P14" s="1">
        <v>745</v>
      </c>
    </row>
    <row r="15" spans="1:18" ht="12" customHeight="1" x14ac:dyDescent="0.2">
      <c r="A15" s="15" t="s">
        <v>199</v>
      </c>
      <c r="B15" s="239">
        <f>SUM('VOR Summary'!B10:G10)</f>
        <v>10865</v>
      </c>
      <c r="C15" s="1">
        <f>SUM('VOR Summary'!AT10:AY10)</f>
        <v>4128</v>
      </c>
      <c r="D15" s="27">
        <f t="shared" si="0"/>
        <v>0.37993557294063507</v>
      </c>
      <c r="E15" s="1">
        <f>'VOR Summary'!H10+'VOR Summary'!I10+'VOR Summary'!AD10+'VOR Summary'!J10+'VOR Summary'!K10+'VOR Summary'!L10-'VOR Summary'!AE10-'VOR Summary'!AH10-'VOR Summary'!AI10</f>
        <v>1537</v>
      </c>
      <c r="F15" s="1">
        <f>'VOR Summary'!AZ10+'VOR Summary'!BA10+'VOR Summary'!BV10+'VOR Summary'!BB10+'VOR Summary'!BC10+'VOR Summary'!BD10-'VOR Summary'!BW10-'VOR Summary'!BZ10-'VOR Summary'!CA10</f>
        <v>228</v>
      </c>
      <c r="G15" s="27">
        <f t="shared" si="1"/>
        <v>0.1483409238776838</v>
      </c>
      <c r="H15" s="1">
        <f>'VOR Summary'!M10+'VOR Summary'!N10+'VOR Summary'!O10+'VOR Summary'!Q10+'VOR Summary'!R10+'VOR Summary'!S10-'VOR Summary'!AL10+'VOR Summary'!P10</f>
        <v>1095</v>
      </c>
      <c r="I15" s="1">
        <f>'VOR Summary'!BE10+'VOR Summary'!BF10+'VOR Summary'!BG10+'VOR Summary'!BI10+'VOR Summary'!BJ10+'VOR Summary'!BK10-'VOR Summary'!CD10+'VOR Summary'!BH10</f>
        <v>213</v>
      </c>
      <c r="J15" s="27">
        <f t="shared" si="2"/>
        <v>0.19452054794520549</v>
      </c>
      <c r="K15" s="1">
        <f>'VOR Summary'!T10+'VOR Summary'!U10+'VOR Summary'!V10+'VOR Summary'!W10+'VOR Summary'!X10+'VOR Summary'!Y10-'VOR Summary'!AM10-'VOR Summary'!AN10-'VOR Summary'!AO10-'VOR Summary'!AP10</f>
        <v>557</v>
      </c>
      <c r="L15" s="1">
        <f>'VOR Summary'!BL10+'VOR Summary'!BM10+'VOR Summary'!BN10+'VOR Summary'!BO10+'VOR Summary'!BP10+'VOR Summary'!BQ10-'VOR Summary'!CE10-'VOR Summary'!CF10-'VOR Summary'!CG10-'VOR Summary'!CH10</f>
        <v>284</v>
      </c>
      <c r="M15" s="27">
        <f t="shared" si="3"/>
        <v>0.50987432675044886</v>
      </c>
      <c r="N15" s="1">
        <f>'VOR Summary'!AQ10-'VOR Summary'!AS10</f>
        <v>0</v>
      </c>
      <c r="O15" s="1">
        <f>'VOR Summary'!AR10</f>
        <v>0</v>
      </c>
      <c r="P15" s="1">
        <v>6193</v>
      </c>
    </row>
    <row r="16" spans="1:18" ht="12" customHeight="1" x14ac:dyDescent="0.2">
      <c r="A16" s="15" t="s">
        <v>200</v>
      </c>
      <c r="B16" s="1">
        <f>SUM('VOR Summary'!B11:G11)</f>
        <v>12937</v>
      </c>
      <c r="C16" s="1">
        <f>SUM('VOR Summary'!AT11:AY11)</f>
        <v>5975</v>
      </c>
      <c r="D16" s="27">
        <f t="shared" si="0"/>
        <v>0.46185359820669397</v>
      </c>
      <c r="E16" s="1">
        <f>'VOR Summary'!H11+'VOR Summary'!I11+'VOR Summary'!AD11+'VOR Summary'!J11+'VOR Summary'!K11+'VOR Summary'!L11-'VOR Summary'!AE11-'VOR Summary'!AH11-'VOR Summary'!AI11</f>
        <v>2179</v>
      </c>
      <c r="F16" s="1">
        <f>'VOR Summary'!AZ11+'VOR Summary'!BA11+'VOR Summary'!BV11+'VOR Summary'!BB11+'VOR Summary'!BC11+'VOR Summary'!BD11-'VOR Summary'!BW11-'VOR Summary'!BZ11-'VOR Summary'!CA11</f>
        <v>482</v>
      </c>
      <c r="G16" s="27">
        <f t="shared" si="1"/>
        <v>0.22120238641578704</v>
      </c>
      <c r="H16" s="1">
        <f>'VOR Summary'!M11+'VOR Summary'!N11+'VOR Summary'!O11+'VOR Summary'!Q11+'VOR Summary'!R11+'VOR Summary'!S11-'VOR Summary'!AL11+'VOR Summary'!P11</f>
        <v>937</v>
      </c>
      <c r="I16" s="1">
        <f>'VOR Summary'!BE11+'VOR Summary'!BF11+'VOR Summary'!BG11+'VOR Summary'!BI11+'VOR Summary'!BJ11+'VOR Summary'!BK11-'VOR Summary'!CD11+'VOR Summary'!BH11</f>
        <v>156</v>
      </c>
      <c r="J16" s="27">
        <f t="shared" si="2"/>
        <v>0.16648879402347919</v>
      </c>
      <c r="K16" s="1">
        <f>'VOR Summary'!T11+'VOR Summary'!U11+'VOR Summary'!V11+'VOR Summary'!W11+'VOR Summary'!X11+'VOR Summary'!Y11-'VOR Summary'!AM11-'VOR Summary'!AN11-'VOR Summary'!AO11-'VOR Summary'!AP11</f>
        <v>652</v>
      </c>
      <c r="L16" s="1">
        <f>'VOR Summary'!BL11+'VOR Summary'!BM11+'VOR Summary'!BN11+'VOR Summary'!BO11+'VOR Summary'!BP11+'VOR Summary'!BQ11-'VOR Summary'!CE11-'VOR Summary'!CF11-'VOR Summary'!CG11-'VOR Summary'!CH11</f>
        <v>394</v>
      </c>
      <c r="M16" s="27">
        <f t="shared" si="3"/>
        <v>0.60429447852760731</v>
      </c>
      <c r="N16" s="1">
        <f>'VOR Summary'!AQ11-'VOR Summary'!AS11</f>
        <v>0</v>
      </c>
      <c r="O16" s="1">
        <f>'VOR Summary'!AR11</f>
        <v>0</v>
      </c>
      <c r="P16" s="1">
        <v>4344</v>
      </c>
    </row>
    <row r="17" spans="1:16" ht="12" customHeight="1" x14ac:dyDescent="0.2">
      <c r="A17" s="15" t="s">
        <v>201</v>
      </c>
      <c r="B17" s="1">
        <f>SUM('VOR Summary'!B12:G12)</f>
        <v>1582</v>
      </c>
      <c r="C17" s="1">
        <f>SUM('VOR Summary'!AT12:AY12)</f>
        <v>430</v>
      </c>
      <c r="D17" s="27">
        <f t="shared" si="0"/>
        <v>0.27180783817951959</v>
      </c>
      <c r="E17" s="239">
        <f>'VOR Summary'!H12+'VOR Summary'!I12+'VOR Summary'!AD12+'VOR Summary'!J12+'VOR Summary'!K12+'VOR Summary'!L12-'VOR Summary'!AE12-'VOR Summary'!AH12-'VOR Summary'!AI12</f>
        <v>362</v>
      </c>
      <c r="F17" s="1">
        <f>'VOR Summary'!AZ12+'VOR Summary'!BA12+'VOR Summary'!BV12+'VOR Summary'!BB12+'VOR Summary'!BC12+'VOR Summary'!BD12-'VOR Summary'!BW12-'VOR Summary'!BZ12-'VOR Summary'!CA12</f>
        <v>65</v>
      </c>
      <c r="G17" s="27">
        <f t="shared" si="1"/>
        <v>0.17955801104972377</v>
      </c>
      <c r="H17" s="1">
        <f>'VOR Summary'!M12+'VOR Summary'!N12+'VOR Summary'!O12+'VOR Summary'!Q12+'VOR Summary'!R12+'VOR Summary'!S12-'VOR Summary'!AL12+'VOR Summary'!P12</f>
        <v>249</v>
      </c>
      <c r="I17" s="1">
        <f>'VOR Summary'!BE12+'VOR Summary'!BF12+'VOR Summary'!BG12+'VOR Summary'!BI12+'VOR Summary'!BJ12+'VOR Summary'!BK12-'VOR Summary'!CD12+'VOR Summary'!BH12</f>
        <v>64</v>
      </c>
      <c r="J17" s="27">
        <f t="shared" si="2"/>
        <v>0.25702811244979917</v>
      </c>
      <c r="K17" s="1">
        <f>'VOR Summary'!T12+'VOR Summary'!U12+'VOR Summary'!V12+'VOR Summary'!W12+'VOR Summary'!X12+'VOR Summary'!Y12-'VOR Summary'!AM12-'VOR Summary'!AN12-'VOR Summary'!AO12-'VOR Summary'!AP12</f>
        <v>115</v>
      </c>
      <c r="L17" s="1">
        <f>'VOR Summary'!BL12+'VOR Summary'!BM12+'VOR Summary'!BN12+'VOR Summary'!BO12+'VOR Summary'!BP12+'VOR Summary'!BQ12-'VOR Summary'!CE12-'VOR Summary'!CF12-'VOR Summary'!CG12-'VOR Summary'!CH12</f>
        <v>39</v>
      </c>
      <c r="M17" s="27">
        <f t="shared" si="3"/>
        <v>0.33913043478260868</v>
      </c>
      <c r="N17" s="1">
        <f>'VOR Summary'!AQ12-'VOR Summary'!AS12</f>
        <v>1</v>
      </c>
      <c r="O17" s="1">
        <f>'VOR Summary'!AR12</f>
        <v>1</v>
      </c>
      <c r="P17" s="1">
        <v>1060</v>
      </c>
    </row>
    <row r="18" spans="1:16" ht="12" customHeight="1" x14ac:dyDescent="0.2">
      <c r="A18" s="15" t="s">
        <v>202</v>
      </c>
      <c r="B18" s="1">
        <f>SUM('VOR Summary'!B13:G13)</f>
        <v>10887</v>
      </c>
      <c r="C18" s="1">
        <f>SUM('VOR Summary'!AT13:AY13)</f>
        <v>4983</v>
      </c>
      <c r="D18" s="27">
        <f t="shared" si="0"/>
        <v>0.45770184623863325</v>
      </c>
      <c r="E18" s="1">
        <f>'VOR Summary'!H13+'VOR Summary'!I13+'VOR Summary'!AD13+'VOR Summary'!J13+'VOR Summary'!K13+'VOR Summary'!L13-'VOR Summary'!AE13-'VOR Summary'!AH13-'VOR Summary'!AI13</f>
        <v>4016</v>
      </c>
      <c r="F18" s="1">
        <f>'VOR Summary'!AZ13+'VOR Summary'!BA13+'VOR Summary'!BV13+'VOR Summary'!BB13+'VOR Summary'!BC13+'VOR Summary'!BD13-'VOR Summary'!BW13-'VOR Summary'!BZ13-'VOR Summary'!CA13</f>
        <v>1457</v>
      </c>
      <c r="G18" s="27">
        <f t="shared" si="1"/>
        <v>0.3627988047808765</v>
      </c>
      <c r="H18" s="1">
        <f>'VOR Summary'!M13+'VOR Summary'!N13+'VOR Summary'!O13+'VOR Summary'!Q13+'VOR Summary'!R13+'VOR Summary'!S13-'VOR Summary'!AL13+'VOR Summary'!P13</f>
        <v>866</v>
      </c>
      <c r="I18" s="1">
        <f>'VOR Summary'!BE13+'VOR Summary'!BF13+'VOR Summary'!BG13+'VOR Summary'!BI13+'VOR Summary'!BJ13+'VOR Summary'!BK13-'VOR Summary'!CD13+'VOR Summary'!BH13</f>
        <v>209</v>
      </c>
      <c r="J18" s="27">
        <f t="shared" si="2"/>
        <v>0.24133949191685913</v>
      </c>
      <c r="K18" s="1">
        <f>'VOR Summary'!T13+'VOR Summary'!U13+'VOR Summary'!V13+'VOR Summary'!W13+'VOR Summary'!X13+'VOR Summary'!Y13-'VOR Summary'!AM13-'VOR Summary'!AN13-'VOR Summary'!AO13-'VOR Summary'!AP13</f>
        <v>687</v>
      </c>
      <c r="L18" s="1">
        <f>'VOR Summary'!BL13+'VOR Summary'!BM13+'VOR Summary'!BN13+'VOR Summary'!BO13+'VOR Summary'!BP13+'VOR Summary'!BQ13-'VOR Summary'!CE13-'VOR Summary'!CF13-'VOR Summary'!CG13-'VOR Summary'!CH13</f>
        <v>377</v>
      </c>
      <c r="M18" s="27">
        <f t="shared" si="3"/>
        <v>0.54876273653566232</v>
      </c>
      <c r="N18" s="1">
        <f>'VOR Summary'!AQ13-'VOR Summary'!AS13</f>
        <v>0</v>
      </c>
      <c r="O18" s="1">
        <f>'VOR Summary'!AR13</f>
        <v>2</v>
      </c>
      <c r="P18" s="1">
        <v>3074</v>
      </c>
    </row>
    <row r="19" spans="1:16" ht="12" customHeight="1" x14ac:dyDescent="0.2">
      <c r="A19" s="15" t="s">
        <v>203</v>
      </c>
      <c r="B19" s="1">
        <f>SUM('VOR Summary'!B14:G14)</f>
        <v>1519</v>
      </c>
      <c r="C19" s="1">
        <f>SUM('VOR Summary'!AT14:AY14)</f>
        <v>565</v>
      </c>
      <c r="D19" s="27">
        <f t="shared" si="0"/>
        <v>0.37195523370638578</v>
      </c>
      <c r="E19" s="1">
        <f>'VOR Summary'!H14+'VOR Summary'!I14+'VOR Summary'!AD14+'VOR Summary'!J14+'VOR Summary'!K14+'VOR Summary'!L14-'VOR Summary'!AE14-'VOR Summary'!AH14-'VOR Summary'!AI14</f>
        <v>482</v>
      </c>
      <c r="F19" s="1">
        <f>'VOR Summary'!AZ14+'VOR Summary'!BA14+'VOR Summary'!BV14+'VOR Summary'!BB14+'VOR Summary'!BC14+'VOR Summary'!BD14-'VOR Summary'!BW14-'VOR Summary'!BZ14-'VOR Summary'!CA14</f>
        <v>73</v>
      </c>
      <c r="G19" s="27">
        <f t="shared" si="1"/>
        <v>0.15145228215767634</v>
      </c>
      <c r="H19" s="1">
        <f>'VOR Summary'!M14+'VOR Summary'!N14+'VOR Summary'!O14+'VOR Summary'!Q14+'VOR Summary'!R14+'VOR Summary'!S14-'VOR Summary'!AL14+'VOR Summary'!P14</f>
        <v>37</v>
      </c>
      <c r="I19" s="1">
        <f>'VOR Summary'!BE14+'VOR Summary'!BF14+'VOR Summary'!BG14+'VOR Summary'!BI14+'VOR Summary'!BJ14+'VOR Summary'!BK14-'VOR Summary'!CD14+'VOR Summary'!BH14</f>
        <v>5</v>
      </c>
      <c r="J19" s="27">
        <f t="shared" si="2"/>
        <v>0.13513513513513514</v>
      </c>
      <c r="K19" s="1">
        <f>'VOR Summary'!T14+'VOR Summary'!U14+'VOR Summary'!V14+'VOR Summary'!W14+'VOR Summary'!X14+'VOR Summary'!Y14-'VOR Summary'!AM14-'VOR Summary'!AN14-'VOR Summary'!AO14-'VOR Summary'!AP14</f>
        <v>96</v>
      </c>
      <c r="L19" s="1">
        <f>'VOR Summary'!BL14+'VOR Summary'!BM14+'VOR Summary'!BN14+'VOR Summary'!BO14+'VOR Summary'!BP14+'VOR Summary'!BQ14-'VOR Summary'!CE14-'VOR Summary'!CF14-'VOR Summary'!CG14-'VOR Summary'!CH14</f>
        <v>40</v>
      </c>
      <c r="M19" s="27">
        <f t="shared" si="3"/>
        <v>0.41666666666666669</v>
      </c>
      <c r="N19" s="1">
        <f>'VOR Summary'!AQ14-'VOR Summary'!AS14</f>
        <v>29</v>
      </c>
      <c r="O19" s="1">
        <f>'VOR Summary'!AR14</f>
        <v>2</v>
      </c>
      <c r="P19" s="1">
        <v>680</v>
      </c>
    </row>
    <row r="20" spans="1:16" ht="12" customHeight="1" x14ac:dyDescent="0.2">
      <c r="A20" s="15" t="s">
        <v>204</v>
      </c>
      <c r="B20" s="1">
        <f>SUM('VOR Summary'!B15:G15)</f>
        <v>8109</v>
      </c>
      <c r="C20" s="1">
        <f>SUM('VOR Summary'!AT15:AY15)</f>
        <v>3707</v>
      </c>
      <c r="D20" s="27">
        <f t="shared" si="0"/>
        <v>0.45714638056480456</v>
      </c>
      <c r="E20" s="1">
        <f>'VOR Summary'!H15+'VOR Summary'!I15+'VOR Summary'!AD15+'VOR Summary'!J15+'VOR Summary'!K15+'VOR Summary'!L15-'VOR Summary'!AE15-'VOR Summary'!AH15-'VOR Summary'!AI15</f>
        <v>2463</v>
      </c>
      <c r="F20" s="1">
        <f>'VOR Summary'!AZ15+'VOR Summary'!BA15+'VOR Summary'!BV15+'VOR Summary'!BB15+'VOR Summary'!BC15+'VOR Summary'!BD15-'VOR Summary'!BW15-'VOR Summary'!BZ15-'VOR Summary'!CA15</f>
        <v>822</v>
      </c>
      <c r="G20" s="27">
        <f t="shared" si="1"/>
        <v>0.33373934226552981</v>
      </c>
      <c r="H20" s="1">
        <f>'VOR Summary'!M15+'VOR Summary'!N15+'VOR Summary'!O15+'VOR Summary'!Q15+'VOR Summary'!R15+'VOR Summary'!S15-'VOR Summary'!AL15+'VOR Summary'!P15</f>
        <v>518</v>
      </c>
      <c r="I20" s="1">
        <f>'VOR Summary'!BE15+'VOR Summary'!BF15+'VOR Summary'!BG15+'VOR Summary'!BI15+'VOR Summary'!BJ15+'VOR Summary'!BK15-'VOR Summary'!CD15+'VOR Summary'!BH15</f>
        <v>222</v>
      </c>
      <c r="J20" s="27">
        <f t="shared" si="2"/>
        <v>0.42857142857142855</v>
      </c>
      <c r="K20" s="1">
        <f>'VOR Summary'!T15+'VOR Summary'!U15+'VOR Summary'!V15+'VOR Summary'!W15+'VOR Summary'!X15+'VOR Summary'!Y15-'VOR Summary'!AM15-'VOR Summary'!AN15-'VOR Summary'!AO15-'VOR Summary'!AP15</f>
        <v>553</v>
      </c>
      <c r="L20" s="1">
        <f>'VOR Summary'!BL15+'VOR Summary'!BM15+'VOR Summary'!BN15+'VOR Summary'!BO15+'VOR Summary'!BP15+'VOR Summary'!BQ15-'VOR Summary'!CE15-'VOR Summary'!CF15-'VOR Summary'!CG15-'VOR Summary'!CH15</f>
        <v>349</v>
      </c>
      <c r="M20" s="27">
        <f t="shared" si="3"/>
        <v>0.63110307414104883</v>
      </c>
      <c r="N20" s="1">
        <f>'VOR Summary'!AQ15-'VOR Summary'!AS15</f>
        <v>8</v>
      </c>
      <c r="O20" s="1">
        <f>'VOR Summary'!AR15</f>
        <v>0</v>
      </c>
      <c r="P20" s="1">
        <v>2829</v>
      </c>
    </row>
    <row r="21" spans="1:16" ht="12" customHeight="1" x14ac:dyDescent="0.2">
      <c r="A21" s="15" t="s">
        <v>205</v>
      </c>
      <c r="B21" s="1">
        <f>SUM('VOR Summary'!B16:G16)</f>
        <v>3258</v>
      </c>
      <c r="C21" s="1">
        <f>SUM('VOR Summary'!AT16:AY16)</f>
        <v>1440</v>
      </c>
      <c r="D21" s="27">
        <f t="shared" si="0"/>
        <v>0.44198895027624308</v>
      </c>
      <c r="E21" s="1">
        <f>'VOR Summary'!H16+'VOR Summary'!I16+'VOR Summary'!AD16+'VOR Summary'!J16+'VOR Summary'!K16+'VOR Summary'!L16-'VOR Summary'!AE16-'VOR Summary'!AH16-'VOR Summary'!AI16</f>
        <v>550</v>
      </c>
      <c r="F21" s="1">
        <f>'VOR Summary'!AZ16+'VOR Summary'!BA16+'VOR Summary'!BV16+'VOR Summary'!BB16+'VOR Summary'!BC16+'VOR Summary'!BD16-'VOR Summary'!BW16-'VOR Summary'!BZ16-'VOR Summary'!CA16</f>
        <v>135</v>
      </c>
      <c r="G21" s="27">
        <f t="shared" si="1"/>
        <v>0.24545454545454545</v>
      </c>
      <c r="H21" s="1">
        <f>'VOR Summary'!M16+'VOR Summary'!N16+'VOR Summary'!O16+'VOR Summary'!Q16+'VOR Summary'!R16+'VOR Summary'!S16-'VOR Summary'!AL16+'VOR Summary'!P16</f>
        <v>142</v>
      </c>
      <c r="I21" s="1">
        <f>'VOR Summary'!BE16+'VOR Summary'!BF16+'VOR Summary'!BG16+'VOR Summary'!BI16+'VOR Summary'!BJ16+'VOR Summary'!BK16-'VOR Summary'!CD16+'VOR Summary'!BH16</f>
        <v>62</v>
      </c>
      <c r="J21" s="27">
        <f t="shared" si="2"/>
        <v>0.43661971830985913</v>
      </c>
      <c r="K21" s="1">
        <f>'VOR Summary'!T16+'VOR Summary'!U16+'VOR Summary'!V16+'VOR Summary'!W16+'VOR Summary'!X16+'VOR Summary'!Y16-'VOR Summary'!AM16-'VOR Summary'!AN16-'VOR Summary'!AO16-'VOR Summary'!AP16</f>
        <v>184</v>
      </c>
      <c r="L21" s="1">
        <f>'VOR Summary'!BL16+'VOR Summary'!BM16+'VOR Summary'!BN16+'VOR Summary'!BO16+'VOR Summary'!BP16+'VOR Summary'!BQ16-'VOR Summary'!CE16-'VOR Summary'!CF16-'VOR Summary'!CG16-'VOR Summary'!CH16</f>
        <v>119</v>
      </c>
      <c r="M21" s="27">
        <f t="shared" si="3"/>
        <v>0.64673913043478259</v>
      </c>
      <c r="N21" s="1">
        <f>'VOR Summary'!AQ16-'VOR Summary'!AS16</f>
        <v>0</v>
      </c>
      <c r="O21" s="1">
        <f>'VOR Summary'!AR16</f>
        <v>0</v>
      </c>
      <c r="P21" s="1">
        <v>1441</v>
      </c>
    </row>
    <row r="22" spans="1:16" ht="12" customHeight="1" x14ac:dyDescent="0.2">
      <c r="A22" s="38" t="s">
        <v>339</v>
      </c>
      <c r="B22" s="40">
        <f>SUM('VOR Summary'!B17:G17)</f>
        <v>13125</v>
      </c>
      <c r="C22" s="40">
        <f>SUM('VOR Summary'!AT17:AY17)</f>
        <v>4918</v>
      </c>
      <c r="D22" s="39">
        <f t="shared" si="0"/>
        <v>0.37470476190476193</v>
      </c>
      <c r="E22" s="40">
        <f>'VOR Summary'!H17+'VOR Summary'!I17+'VOR Summary'!J17+'VOR Summary'!K17+'VOR Summary'!L17-'VOR Summary'!AE17-'VOR Summary'!AH17-'VOR Summary'!AI17</f>
        <v>1548</v>
      </c>
      <c r="F22" s="40">
        <f>'VOR Summary'!AZ17+'VOR Summary'!BA17+'VOR Summary'!BB17+'VOR Summary'!BC17+'VOR Summary'!BD17-'VOR Summary'!BW17-'VOR Summary'!BZ17-'VOR Summary'!CA17</f>
        <v>284</v>
      </c>
      <c r="G22" s="39">
        <f t="shared" si="1"/>
        <v>0.1834625322997416</v>
      </c>
      <c r="H22" s="40">
        <f>'VOR Summary'!M17+'VOR Summary'!N17+'VOR Summary'!O17+'VOR Summary'!Q17+'VOR Summary'!R17+'VOR Summary'!S17-'VOR Summary'!AL17+'VOR Summary'!P17</f>
        <v>781</v>
      </c>
      <c r="I22" s="40">
        <f>'VOR Summary'!BE17+'VOR Summary'!BF17+'VOR Summary'!BG17+'VOR Summary'!BI17+'VOR Summary'!BJ17+'VOR Summary'!BK17-'VOR Summary'!CD17+'VOR Summary'!BH17</f>
        <v>265</v>
      </c>
      <c r="J22" s="39">
        <f t="shared" si="2"/>
        <v>0.33930857874519849</v>
      </c>
      <c r="K22" s="40">
        <f>'VOR Summary'!T17+'VOR Summary'!U17+'VOR Summary'!V17+'VOR Summary'!W17+'VOR Summary'!X17+'VOR Summary'!Y17-'VOR Summary'!AM17-'VOR Summary'!AN17-'VOR Summary'!AO17-'VOR Summary'!AP17</f>
        <v>593</v>
      </c>
      <c r="L22" s="40">
        <f>'VOR Summary'!BL17+'VOR Summary'!BM17+'VOR Summary'!BN17+'VOR Summary'!BO17+'VOR Summary'!BP17+'VOR Summary'!BQ17-'VOR Summary'!CE17-'VOR Summary'!CF17-'VOR Summary'!CG17-'VOR Summary'!CH17</f>
        <v>392</v>
      </c>
      <c r="M22" s="39">
        <f t="shared" si="3"/>
        <v>0.66104553119730181</v>
      </c>
      <c r="N22" s="40">
        <f>'VOR Summary'!AQ17-'VOR Summary'!AS17</f>
        <v>135</v>
      </c>
      <c r="O22" s="183" t="s">
        <v>3</v>
      </c>
      <c r="P22" s="185">
        <v>3060</v>
      </c>
    </row>
    <row r="23" spans="1:16" ht="12" customHeight="1" x14ac:dyDescent="0.2">
      <c r="A23" s="15" t="s">
        <v>207</v>
      </c>
      <c r="B23" s="1">
        <f>SUM('VOR Summary'!B18:G18)</f>
        <v>4621</v>
      </c>
      <c r="C23" s="1">
        <f>SUM('VOR Summary'!AT18:AY18)</f>
        <v>1861</v>
      </c>
      <c r="D23" s="27">
        <f t="shared" si="0"/>
        <v>0.40272668253624755</v>
      </c>
      <c r="E23" s="1">
        <f>'VOR Summary'!H18+'VOR Summary'!I18+'VOR Summary'!AD18+'VOR Summary'!J18+'VOR Summary'!K18+'VOR Summary'!L18-'VOR Summary'!AE18-'VOR Summary'!AH18-'VOR Summary'!AI18</f>
        <v>2727</v>
      </c>
      <c r="F23" s="1">
        <f>'VOR Summary'!AZ18+'VOR Summary'!BA18+'VOR Summary'!BV18+'VOR Summary'!BB18+'VOR Summary'!BC18+'VOR Summary'!BD18-'VOR Summary'!BW18-'VOR Summary'!BZ18-'VOR Summary'!CA18</f>
        <v>1531</v>
      </c>
      <c r="G23" s="27">
        <f t="shared" si="1"/>
        <v>0.56142280894756147</v>
      </c>
      <c r="H23" s="1">
        <f>'VOR Summary'!M18+'VOR Summary'!N18+'VOR Summary'!O18+'VOR Summary'!Q18+'VOR Summary'!R18+'VOR Summary'!S18-'VOR Summary'!AL18+'VOR Summary'!P18</f>
        <v>858</v>
      </c>
      <c r="I23" s="1">
        <f>'VOR Summary'!BE18+'VOR Summary'!BF18+'VOR Summary'!BG18+'VOR Summary'!BI18+'VOR Summary'!BJ18+'VOR Summary'!BK18-'VOR Summary'!CD18+'VOR Summary'!BH18</f>
        <v>222</v>
      </c>
      <c r="J23" s="27">
        <f t="shared" si="2"/>
        <v>0.25874125874125875</v>
      </c>
      <c r="K23" s="1">
        <f>'VOR Summary'!T18+'VOR Summary'!U18+'VOR Summary'!V18+'VOR Summary'!W18+'VOR Summary'!X18+'VOR Summary'!Y18-'VOR Summary'!AM18-'VOR Summary'!AN18-'VOR Summary'!AO18-'VOR Summary'!AP18</f>
        <v>249</v>
      </c>
      <c r="L23" s="1">
        <f>'VOR Summary'!BL18+'VOR Summary'!BM18+'VOR Summary'!BN18+'VOR Summary'!BO18+'VOR Summary'!BP18+'VOR Summary'!BQ18-'VOR Summary'!CE18-'VOR Summary'!CF18-'VOR Summary'!CG18-'VOR Summary'!CH18</f>
        <v>151</v>
      </c>
      <c r="M23" s="27">
        <f t="shared" si="3"/>
        <v>0.60642570281124497</v>
      </c>
      <c r="N23" s="1">
        <f>'VOR Summary'!AQ18-'VOR Summary'!AS18</f>
        <v>7</v>
      </c>
      <c r="O23" s="1">
        <f>'VOR Summary'!AR18</f>
        <v>16</v>
      </c>
      <c r="P23" s="1">
        <v>2488</v>
      </c>
    </row>
    <row r="24" spans="1:16" ht="12" customHeight="1" x14ac:dyDescent="0.2">
      <c r="A24" s="15" t="s">
        <v>208</v>
      </c>
      <c r="B24" s="1">
        <f>SUM('VOR Summary'!B19:G19)</f>
        <v>1517</v>
      </c>
      <c r="C24" s="1">
        <f>SUM('VOR Summary'!AT19:AY19)</f>
        <v>361</v>
      </c>
      <c r="D24" s="27">
        <f t="shared" si="0"/>
        <v>0.23796967699406724</v>
      </c>
      <c r="E24" s="1">
        <f>'VOR Summary'!H19+'VOR Summary'!I19+'VOR Summary'!AD19+'VOR Summary'!J19+'VOR Summary'!K19+'VOR Summary'!L19-'VOR Summary'!AE19-'VOR Summary'!AH19-'VOR Summary'!AI19</f>
        <v>423</v>
      </c>
      <c r="F24" s="1">
        <f>'VOR Summary'!AZ19+'VOR Summary'!BA19+'VOR Summary'!BV19+'VOR Summary'!BB19+'VOR Summary'!BC19+'VOR Summary'!BD19-'VOR Summary'!BW19-'VOR Summary'!BZ19-'VOR Summary'!CA19</f>
        <v>99</v>
      </c>
      <c r="G24" s="27">
        <f t="shared" si="1"/>
        <v>0.23404255319148937</v>
      </c>
      <c r="H24" s="1">
        <f>'VOR Summary'!M19+'VOR Summary'!N19+'VOR Summary'!O19+'VOR Summary'!Q19+'VOR Summary'!R19+'VOR Summary'!S19-'VOR Summary'!AL19+'VOR Summary'!P19</f>
        <v>145</v>
      </c>
      <c r="I24" s="1">
        <f>'VOR Summary'!BE19+'VOR Summary'!BF19+'VOR Summary'!BG19+'VOR Summary'!BI19+'VOR Summary'!BJ19+'VOR Summary'!BK19-'VOR Summary'!CD19+'VOR Summary'!BH19</f>
        <v>38</v>
      </c>
      <c r="J24" s="27">
        <f t="shared" si="2"/>
        <v>0.2620689655172414</v>
      </c>
      <c r="K24" s="1">
        <f>'VOR Summary'!T19+'VOR Summary'!U19+'VOR Summary'!V19+'VOR Summary'!W19+'VOR Summary'!X19+'VOR Summary'!Y19-'VOR Summary'!AM19-'VOR Summary'!AN19-'VOR Summary'!AO19-'VOR Summary'!AP19</f>
        <v>158</v>
      </c>
      <c r="L24" s="1">
        <f>'VOR Summary'!BL19+'VOR Summary'!BM19+'VOR Summary'!BN19+'VOR Summary'!BO19+'VOR Summary'!BP19+'VOR Summary'!BQ19-'VOR Summary'!CE19-'VOR Summary'!CF19-'VOR Summary'!CG19-'VOR Summary'!CH19</f>
        <v>76</v>
      </c>
      <c r="M24" s="27">
        <f t="shared" si="3"/>
        <v>0.48101265822784811</v>
      </c>
      <c r="N24" s="1">
        <f>'VOR Summary'!AQ19-'VOR Summary'!AS19</f>
        <v>21</v>
      </c>
      <c r="O24" s="1">
        <f>'VOR Summary'!AR19</f>
        <v>1</v>
      </c>
      <c r="P24" s="1">
        <v>1217</v>
      </c>
    </row>
    <row r="25" spans="1:16" ht="12" customHeight="1" x14ac:dyDescent="0.2">
      <c r="A25" s="15" t="s">
        <v>209</v>
      </c>
      <c r="B25" s="1">
        <f>SUM('VOR Summary'!B20:G20)</f>
        <v>2210</v>
      </c>
      <c r="C25" s="1">
        <f>SUM('VOR Summary'!AT20:AY20)</f>
        <v>552</v>
      </c>
      <c r="D25" s="27">
        <f t="shared" si="0"/>
        <v>0.2497737556561086</v>
      </c>
      <c r="E25" s="1">
        <f>'VOR Summary'!H20+'VOR Summary'!I20+'VOR Summary'!AD20+'VOR Summary'!J20+'VOR Summary'!K20+'VOR Summary'!L20-'VOR Summary'!AE20-'VOR Summary'!AH20-'VOR Summary'!AI20</f>
        <v>548</v>
      </c>
      <c r="F25" s="1">
        <f>'VOR Summary'!AZ20+'VOR Summary'!BA20+'VOR Summary'!BV20+'VOR Summary'!BB20+'VOR Summary'!BC20+'VOR Summary'!BD20-'VOR Summary'!BW20-'VOR Summary'!BZ20-'VOR Summary'!CA20</f>
        <v>60</v>
      </c>
      <c r="G25" s="27">
        <f t="shared" si="1"/>
        <v>0.10948905109489052</v>
      </c>
      <c r="H25" s="1">
        <f>'VOR Summary'!M20+'VOR Summary'!N20+'VOR Summary'!O20+'VOR Summary'!Q20+'VOR Summary'!R20+'VOR Summary'!S20-'VOR Summary'!AL20+'VOR Summary'!P20</f>
        <v>409</v>
      </c>
      <c r="I25" s="1">
        <f>'VOR Summary'!BE20+'VOR Summary'!BF20+'VOR Summary'!BG20+'VOR Summary'!BI20+'VOR Summary'!BJ20+'VOR Summary'!BK20-'VOR Summary'!CD20+'VOR Summary'!BH20</f>
        <v>56</v>
      </c>
      <c r="J25" s="27">
        <f t="shared" si="2"/>
        <v>0.13691931540342298</v>
      </c>
      <c r="K25" s="1">
        <f>'VOR Summary'!T20+'VOR Summary'!U20+'VOR Summary'!V20+'VOR Summary'!W20+'VOR Summary'!X20+'VOR Summary'!Y20-'VOR Summary'!AM20-'VOR Summary'!AN20-'VOR Summary'!AO20-'VOR Summary'!AP20</f>
        <v>151</v>
      </c>
      <c r="L25" s="1">
        <f>'VOR Summary'!BL20+'VOR Summary'!BM20+'VOR Summary'!BN20+'VOR Summary'!BO20+'VOR Summary'!BP20+'VOR Summary'!BQ20-'VOR Summary'!CE20-'VOR Summary'!CF20-'VOR Summary'!CG20-'VOR Summary'!CH20</f>
        <v>53</v>
      </c>
      <c r="M25" s="27">
        <f t="shared" si="3"/>
        <v>0.35099337748344372</v>
      </c>
      <c r="N25" s="1">
        <f>'VOR Summary'!AQ20-'VOR Summary'!AS20</f>
        <v>0</v>
      </c>
      <c r="O25" s="1">
        <f>'VOR Summary'!AR20</f>
        <v>0</v>
      </c>
      <c r="P25" s="1">
        <v>678</v>
      </c>
    </row>
    <row r="26" spans="1:16" ht="12" customHeight="1" x14ac:dyDescent="0.2">
      <c r="A26" s="15" t="s">
        <v>210</v>
      </c>
      <c r="B26" s="1">
        <f>SUM('VOR Summary'!B21:G21)</f>
        <v>885</v>
      </c>
      <c r="C26" s="1">
        <f>SUM('VOR Summary'!AT21:AY21)</f>
        <v>479</v>
      </c>
      <c r="D26" s="27">
        <f t="shared" si="0"/>
        <v>0.5412429378531074</v>
      </c>
      <c r="E26" s="1">
        <f>'VOR Summary'!H21+'VOR Summary'!I21+'VOR Summary'!AD21+'VOR Summary'!J21+'VOR Summary'!K21+'VOR Summary'!L21-'VOR Summary'!AE21-'VOR Summary'!AH21-'VOR Summary'!AI21</f>
        <v>173</v>
      </c>
      <c r="F26" s="1">
        <f>'VOR Summary'!AZ21+'VOR Summary'!BA21+'VOR Summary'!BV21+'VOR Summary'!BB21+'VOR Summary'!BC21+'VOR Summary'!BD21-'VOR Summary'!BW21-'VOR Summary'!BZ21-'VOR Summary'!CA21</f>
        <v>41</v>
      </c>
      <c r="G26" s="27">
        <f t="shared" si="1"/>
        <v>0.23699421965317918</v>
      </c>
      <c r="H26" s="1">
        <f>'VOR Summary'!M21+'VOR Summary'!N21+'VOR Summary'!O21+'VOR Summary'!Q21+'VOR Summary'!R21+'VOR Summary'!S21-'VOR Summary'!AL21+'VOR Summary'!P21</f>
        <v>36</v>
      </c>
      <c r="I26" s="1">
        <f>'VOR Summary'!BE21+'VOR Summary'!BF21+'VOR Summary'!BG21+'VOR Summary'!BI21+'VOR Summary'!BJ21+'VOR Summary'!BK21-'VOR Summary'!CD21+'VOR Summary'!BH21</f>
        <v>4</v>
      </c>
      <c r="J26" s="27">
        <f t="shared" si="2"/>
        <v>0.1111111111111111</v>
      </c>
      <c r="K26" s="1">
        <f>'VOR Summary'!T21+'VOR Summary'!U21+'VOR Summary'!V21+'VOR Summary'!W21+'VOR Summary'!X21+'VOR Summary'!Y21-'VOR Summary'!AM21-'VOR Summary'!AN21-'VOR Summary'!AO21-'VOR Summary'!AP21</f>
        <v>43</v>
      </c>
      <c r="L26" s="1">
        <f>'VOR Summary'!BL21+'VOR Summary'!BM21+'VOR Summary'!BN21+'VOR Summary'!BO21+'VOR Summary'!BP21+'VOR Summary'!BQ21-'VOR Summary'!CE21-'VOR Summary'!CF21-'VOR Summary'!CG21-'VOR Summary'!CH21</f>
        <v>30</v>
      </c>
      <c r="M26" s="27">
        <f t="shared" si="3"/>
        <v>0.69767441860465118</v>
      </c>
      <c r="N26" s="1">
        <f>'VOR Summary'!AQ21-'VOR Summary'!AS21</f>
        <v>23</v>
      </c>
      <c r="O26" s="1">
        <f>'VOR Summary'!AR21</f>
        <v>0</v>
      </c>
      <c r="P26" s="1">
        <v>369</v>
      </c>
    </row>
    <row r="27" spans="1:16" ht="12" customHeight="1" x14ac:dyDescent="0.2">
      <c r="A27" s="190" t="s">
        <v>211</v>
      </c>
      <c r="B27" s="37">
        <f>SUM('VOR Summary'!B22:G22)</f>
        <v>586</v>
      </c>
      <c r="C27" s="37">
        <f>SUM('VOR Summary'!AT22:AY22)</f>
        <v>153</v>
      </c>
      <c r="D27" s="36">
        <f t="shared" si="0"/>
        <v>0.26109215017064846</v>
      </c>
      <c r="E27" s="37">
        <f>'VOR Summary'!H22+'VOR Summary'!I22+'VOR Summary'!AD22+'VOR Summary'!J22+'VOR Summary'!K22+'VOR Summary'!L22-'VOR Summary'!AE22-'VOR Summary'!AH22-'VOR Summary'!AI22</f>
        <v>196</v>
      </c>
      <c r="F27" s="37">
        <f>'VOR Summary'!AZ22+'VOR Summary'!BA22+'VOR Summary'!BV22+'VOR Summary'!BB22+'VOR Summary'!BC22+'VOR Summary'!BD22-'VOR Summary'!BW22-'VOR Summary'!BZ22-'VOR Summary'!CA22</f>
        <v>48</v>
      </c>
      <c r="G27" s="36">
        <f t="shared" si="1"/>
        <v>0.24489795918367346</v>
      </c>
      <c r="H27" s="37">
        <f>'VOR Summary'!M22+'VOR Summary'!N22+'VOR Summary'!O22+'VOR Summary'!Q22+'VOR Summary'!R22+'VOR Summary'!S22-'VOR Summary'!AL22+'VOR Summary'!P22</f>
        <v>80</v>
      </c>
      <c r="I27" s="37">
        <f>'VOR Summary'!BE22+'VOR Summary'!BF22+'VOR Summary'!BG22+'VOR Summary'!BI22+'VOR Summary'!BJ22+'VOR Summary'!BK22-'VOR Summary'!CD22+'VOR Summary'!BH22</f>
        <v>8</v>
      </c>
      <c r="J27" s="36">
        <f t="shared" si="2"/>
        <v>0.1</v>
      </c>
      <c r="K27" s="37">
        <f>'VOR Summary'!T22+'VOR Summary'!U22+'VOR Summary'!V22+'VOR Summary'!W22+'VOR Summary'!X22+'VOR Summary'!Y22-'VOR Summary'!AM22-'VOR Summary'!AN22-'VOR Summary'!AO22-'VOR Summary'!AP22</f>
        <v>87</v>
      </c>
      <c r="L27" s="37">
        <f>'VOR Summary'!BL22+'VOR Summary'!BM22+'VOR Summary'!BN22+'VOR Summary'!BO22+'VOR Summary'!BP22+'VOR Summary'!BQ22-'VOR Summary'!CE22-'VOR Summary'!CF22-'VOR Summary'!CG22-'VOR Summary'!CH22</f>
        <v>27</v>
      </c>
      <c r="M27" s="36">
        <f t="shared" si="3"/>
        <v>0.31034482758620691</v>
      </c>
      <c r="N27" s="37">
        <f>'VOR Summary'!AQ22-'VOR Summary'!AS22</f>
        <v>1</v>
      </c>
      <c r="O27" s="37">
        <f>'VOR Summary'!AR22</f>
        <v>0</v>
      </c>
      <c r="P27" s="37">
        <v>391</v>
      </c>
    </row>
    <row r="28" spans="1:16" ht="12" customHeight="1" x14ac:dyDescent="0.2">
      <c r="A28" s="15" t="s">
        <v>212</v>
      </c>
      <c r="B28" s="1">
        <f>SUM('VOR Summary'!B23:G23)</f>
        <v>18642</v>
      </c>
      <c r="C28" s="1">
        <f>SUM('VOR Summary'!AT23:AY23)</f>
        <v>7636</v>
      </c>
      <c r="D28" s="27">
        <f t="shared" si="0"/>
        <v>0.40961270249973181</v>
      </c>
      <c r="E28" s="1">
        <f>'VOR Summary'!H23+'VOR Summary'!I23+'VOR Summary'!AD23+'VOR Summary'!J23+'VOR Summary'!K23+'VOR Summary'!L23-'VOR Summary'!AE23-'VOR Summary'!AH23-'VOR Summary'!AI23</f>
        <v>3704</v>
      </c>
      <c r="F28" s="1">
        <f>'VOR Summary'!AZ23+'VOR Summary'!BA23+'VOR Summary'!BV23+'VOR Summary'!BB23+'VOR Summary'!BC23+'VOR Summary'!BD23-'VOR Summary'!BW23-'VOR Summary'!BZ23-'VOR Summary'!CA23</f>
        <v>697</v>
      </c>
      <c r="G28" s="27">
        <f t="shared" si="1"/>
        <v>0.18817494600431967</v>
      </c>
      <c r="H28" s="1">
        <f>'VOR Summary'!M23+'VOR Summary'!N23+'VOR Summary'!O23+'VOR Summary'!Q23+'VOR Summary'!R23+'VOR Summary'!S23-'VOR Summary'!AL23+'VOR Summary'!P23</f>
        <v>1731</v>
      </c>
      <c r="I28" s="1">
        <f>'VOR Summary'!BE23+'VOR Summary'!BF23+'VOR Summary'!BG23+'VOR Summary'!BI23+'VOR Summary'!BJ23+'VOR Summary'!BK23-'VOR Summary'!CD23+'VOR Summary'!BH23</f>
        <v>715</v>
      </c>
      <c r="J28" s="27">
        <f t="shared" si="2"/>
        <v>0.41305603697284804</v>
      </c>
      <c r="K28" s="1">
        <f>'VOR Summary'!T23+'VOR Summary'!U23+'VOR Summary'!V23+'VOR Summary'!W23+'VOR Summary'!X23+'VOR Summary'!Y23-'VOR Summary'!AM23-'VOR Summary'!AN23-'VOR Summary'!AO23-'VOR Summary'!AP23</f>
        <v>1905</v>
      </c>
      <c r="L28" s="1">
        <f>'VOR Summary'!BL23+'VOR Summary'!BM23+'VOR Summary'!BN23+'VOR Summary'!BO23+'VOR Summary'!BP23+'VOR Summary'!BQ23-'VOR Summary'!CE23-'VOR Summary'!CF23-'VOR Summary'!CG23-'VOR Summary'!CH23</f>
        <v>1551</v>
      </c>
      <c r="M28" s="27">
        <f t="shared" si="3"/>
        <v>0.81417322834645667</v>
      </c>
      <c r="N28" s="1">
        <f>'VOR Summary'!AQ23-'VOR Summary'!AS23</f>
        <v>0</v>
      </c>
      <c r="O28" s="1">
        <f>'VOR Summary'!AR23</f>
        <v>2</v>
      </c>
      <c r="P28" s="1">
        <v>6780</v>
      </c>
    </row>
    <row r="29" spans="1:16" ht="12" customHeight="1" x14ac:dyDescent="0.2">
      <c r="A29" s="15" t="s">
        <v>213</v>
      </c>
      <c r="B29" s="1">
        <f>SUM('VOR Summary'!B24:G24)</f>
        <v>10314</v>
      </c>
      <c r="C29" s="1">
        <f>SUM('VOR Summary'!AT24:AY24)</f>
        <v>3594</v>
      </c>
      <c r="D29" s="27">
        <f t="shared" si="0"/>
        <v>0.34845840605002909</v>
      </c>
      <c r="E29" s="1">
        <f>'VOR Summary'!H24+'VOR Summary'!I24+'VOR Summary'!AD24+'VOR Summary'!J24+'VOR Summary'!K24+'VOR Summary'!L24-'VOR Summary'!AE24-'VOR Summary'!AH24-'VOR Summary'!AI24</f>
        <v>1632</v>
      </c>
      <c r="F29" s="1">
        <f>'VOR Summary'!AZ24+'VOR Summary'!BA24+'VOR Summary'!BV24+'VOR Summary'!BB24+'VOR Summary'!BC24+'VOR Summary'!BD24-'VOR Summary'!BW24-'VOR Summary'!BZ24-'VOR Summary'!CA24</f>
        <v>220</v>
      </c>
      <c r="G29" s="27">
        <f t="shared" si="1"/>
        <v>0.13480392156862744</v>
      </c>
      <c r="H29" s="1">
        <f>'VOR Summary'!M24+'VOR Summary'!N24+'VOR Summary'!O24+'VOR Summary'!Q24+'VOR Summary'!R24+'VOR Summary'!S24-'VOR Summary'!AL24+'VOR Summary'!P24</f>
        <v>914</v>
      </c>
      <c r="I29" s="1">
        <f>'VOR Summary'!BE24+'VOR Summary'!BF24+'VOR Summary'!BG24+'VOR Summary'!BI24+'VOR Summary'!BJ24+'VOR Summary'!BK24-'VOR Summary'!CD24+'VOR Summary'!BH24</f>
        <v>152</v>
      </c>
      <c r="J29" s="27">
        <f t="shared" si="2"/>
        <v>0.16630196936542668</v>
      </c>
      <c r="K29" s="1">
        <f>'VOR Summary'!T24+'VOR Summary'!U24+'VOR Summary'!V24+'VOR Summary'!W24+'VOR Summary'!X24+'VOR Summary'!Y24-'VOR Summary'!AM24-'VOR Summary'!AN24-'VOR Summary'!AO24-'VOR Summary'!AP24</f>
        <v>1410</v>
      </c>
      <c r="L29" s="1">
        <f>'VOR Summary'!BL24+'VOR Summary'!BM24+'VOR Summary'!BN24+'VOR Summary'!BO24+'VOR Summary'!BP24+'VOR Summary'!BQ24-'VOR Summary'!CE24-'VOR Summary'!CF24-'VOR Summary'!CG24-'VOR Summary'!CH24</f>
        <v>697</v>
      </c>
      <c r="M29" s="27">
        <f t="shared" si="3"/>
        <v>0.49432624113475176</v>
      </c>
      <c r="N29" s="1">
        <f>'VOR Summary'!AQ24-'VOR Summary'!AS24</f>
        <v>7</v>
      </c>
      <c r="O29" s="1">
        <f>'VOR Summary'!AR24</f>
        <v>9</v>
      </c>
      <c r="P29" s="1">
        <v>3238</v>
      </c>
    </row>
    <row r="30" spans="1:16" ht="12" customHeight="1" x14ac:dyDescent="0.2">
      <c r="A30" s="15" t="s">
        <v>214</v>
      </c>
      <c r="B30" s="1">
        <f>SUM('VOR Summary'!B25:G25)</f>
        <v>2190</v>
      </c>
      <c r="C30" s="1">
        <f>SUM('VOR Summary'!AT25:AY25)</f>
        <v>370</v>
      </c>
      <c r="D30" s="27">
        <f t="shared" si="0"/>
        <v>0.16894977168949771</v>
      </c>
      <c r="E30" s="1">
        <f>'VOR Summary'!H25+'VOR Summary'!I25+'VOR Summary'!AD25+'VOR Summary'!J25+'VOR Summary'!K25+'VOR Summary'!L25-'VOR Summary'!AE25-'VOR Summary'!AH25-'VOR Summary'!AI25</f>
        <v>598</v>
      </c>
      <c r="F30" s="1">
        <f>'VOR Summary'!AZ25+'VOR Summary'!BA25+'VOR Summary'!BV25+'VOR Summary'!BB25+'VOR Summary'!BC25+'VOR Summary'!BD25-'VOR Summary'!BW25-'VOR Summary'!BZ25-'VOR Summary'!CA25</f>
        <v>95</v>
      </c>
      <c r="G30" s="27">
        <f t="shared" si="1"/>
        <v>0.15886287625418061</v>
      </c>
      <c r="H30" s="1">
        <f>'VOR Summary'!M25+'VOR Summary'!N25+'VOR Summary'!O25+'VOR Summary'!Q25+'VOR Summary'!R25+'VOR Summary'!S25-'VOR Summary'!AL25+'VOR Summary'!P25</f>
        <v>383</v>
      </c>
      <c r="I30" s="1">
        <f>'VOR Summary'!BE25+'VOR Summary'!BF25+'VOR Summary'!BG25+'VOR Summary'!BI25+'VOR Summary'!BJ25+'VOR Summary'!BK25-'VOR Summary'!CD25+'VOR Summary'!BH25</f>
        <v>91</v>
      </c>
      <c r="J30" s="27">
        <f t="shared" si="2"/>
        <v>0.23759791122715404</v>
      </c>
      <c r="K30" s="1">
        <f>'VOR Summary'!T25+'VOR Summary'!U25+'VOR Summary'!V25+'VOR Summary'!W25+'VOR Summary'!X25+'VOR Summary'!Y25-'VOR Summary'!AM25-'VOR Summary'!AN25-'VOR Summary'!AO25-'VOR Summary'!AP25</f>
        <v>271</v>
      </c>
      <c r="L30" s="1">
        <f>'VOR Summary'!BL25+'VOR Summary'!BM25+'VOR Summary'!BN25+'VOR Summary'!BO25+'VOR Summary'!BP25+'VOR Summary'!BQ25-'VOR Summary'!CE25-'VOR Summary'!CF25-'VOR Summary'!CG25-'VOR Summary'!CH25</f>
        <v>155</v>
      </c>
      <c r="M30" s="27">
        <f t="shared" si="3"/>
        <v>0.5719557195571956</v>
      </c>
      <c r="N30" s="1">
        <f>'VOR Summary'!AQ25-'VOR Summary'!AS25</f>
        <v>0</v>
      </c>
      <c r="O30" s="1">
        <f>'VOR Summary'!AR25</f>
        <v>0</v>
      </c>
      <c r="P30" s="1">
        <v>2304</v>
      </c>
    </row>
    <row r="31" spans="1:16" ht="12" customHeight="1" x14ac:dyDescent="0.2">
      <c r="A31" s="15" t="s">
        <v>215</v>
      </c>
      <c r="B31" s="1">
        <f>SUM('VOR Summary'!B26:G26)</f>
        <v>6754</v>
      </c>
      <c r="C31" s="1">
        <f>SUM('VOR Summary'!AT26:AY26)</f>
        <v>3546</v>
      </c>
      <c r="D31" s="27">
        <f t="shared" si="0"/>
        <v>0.52502220906129704</v>
      </c>
      <c r="E31" s="1">
        <f>'VOR Summary'!H26+'VOR Summary'!I26+'VOR Summary'!AD26+'VOR Summary'!J26+'VOR Summary'!K26+'VOR Summary'!L26-'VOR Summary'!AE26-'VOR Summary'!AH26-'VOR Summary'!AI26</f>
        <v>1508</v>
      </c>
      <c r="F31" s="1">
        <f>'VOR Summary'!AZ26+'VOR Summary'!BA26+'VOR Summary'!BV26+'VOR Summary'!BB26+'VOR Summary'!BC26+'VOR Summary'!BD26-'VOR Summary'!BW26-'VOR Summary'!BZ26-'VOR Summary'!CA26</f>
        <v>286</v>
      </c>
      <c r="G31" s="27">
        <f t="shared" si="1"/>
        <v>0.18965517241379309</v>
      </c>
      <c r="H31" s="1">
        <f>'VOR Summary'!M26+'VOR Summary'!N26+'VOR Summary'!O26+'VOR Summary'!Q26+'VOR Summary'!R26+'VOR Summary'!S26-'VOR Summary'!AL26+'VOR Summary'!P26</f>
        <v>1085</v>
      </c>
      <c r="I31" s="1">
        <f>'VOR Summary'!BE26+'VOR Summary'!BF26+'VOR Summary'!BG26+'VOR Summary'!BI26+'VOR Summary'!BJ26+'VOR Summary'!BK26-'VOR Summary'!CD26+'VOR Summary'!BH26</f>
        <v>727</v>
      </c>
      <c r="J31" s="27">
        <f t="shared" si="2"/>
        <v>0.67004608294930879</v>
      </c>
      <c r="K31" s="1">
        <f>'VOR Summary'!T26+'VOR Summary'!U26+'VOR Summary'!V26+'VOR Summary'!W26+'VOR Summary'!X26+'VOR Summary'!Y26-'VOR Summary'!AM26-'VOR Summary'!AN26-'VOR Summary'!AO26-'VOR Summary'!AP26</f>
        <v>304</v>
      </c>
      <c r="L31" s="1">
        <f>'VOR Summary'!BL26+'VOR Summary'!BM26+'VOR Summary'!BN26+'VOR Summary'!BO26+'VOR Summary'!BP26+'VOR Summary'!BQ26-'VOR Summary'!CE26-'VOR Summary'!CF26-'VOR Summary'!CG26-'VOR Summary'!CH26</f>
        <v>196</v>
      </c>
      <c r="M31" s="27">
        <f t="shared" si="3"/>
        <v>0.64473684210526316</v>
      </c>
      <c r="N31" s="1">
        <f>'VOR Summary'!AQ26-'VOR Summary'!AS26</f>
        <v>17</v>
      </c>
      <c r="O31" s="1">
        <f>'VOR Summary'!AR26</f>
        <v>0</v>
      </c>
      <c r="P31" s="1">
        <v>2689</v>
      </c>
    </row>
    <row r="32" spans="1:16" ht="12" customHeight="1" x14ac:dyDescent="0.2">
      <c r="A32" s="15" t="s">
        <v>216</v>
      </c>
      <c r="B32" s="1">
        <f>SUM('VOR Summary'!B27:G27)</f>
        <v>5141</v>
      </c>
      <c r="C32" s="1">
        <f>SUM('VOR Summary'!AT27:AY27)</f>
        <v>1354</v>
      </c>
      <c r="D32" s="27">
        <f t="shared" si="0"/>
        <v>0.26337288465279129</v>
      </c>
      <c r="E32" s="1">
        <f>'VOR Summary'!H27+'VOR Summary'!I27+'VOR Summary'!AD27+'VOR Summary'!J27+'VOR Summary'!K27+'VOR Summary'!L27-'VOR Summary'!AE27-'VOR Summary'!AH27-'VOR Summary'!AI27</f>
        <v>1798</v>
      </c>
      <c r="F32" s="1">
        <f>'VOR Summary'!AZ27+'VOR Summary'!BA27+'VOR Summary'!BV27+'VOR Summary'!BB27+'VOR Summary'!BC27+'VOR Summary'!BD27-'VOR Summary'!BW27-'VOR Summary'!BZ27-'VOR Summary'!CA27</f>
        <v>262</v>
      </c>
      <c r="G32" s="27">
        <f t="shared" si="1"/>
        <v>0.14571746384872081</v>
      </c>
      <c r="H32" s="1">
        <f>'VOR Summary'!M27+'VOR Summary'!N27+'VOR Summary'!O27+'VOR Summary'!Q27+'VOR Summary'!R27+'VOR Summary'!S27-'VOR Summary'!AL27+'VOR Summary'!P27</f>
        <v>894</v>
      </c>
      <c r="I32" s="1">
        <f>'VOR Summary'!BE27+'VOR Summary'!BF27+'VOR Summary'!BG27+'VOR Summary'!BI27+'VOR Summary'!BJ27+'VOR Summary'!BK27-'VOR Summary'!CD27+'VOR Summary'!BH27</f>
        <v>178</v>
      </c>
      <c r="J32" s="27">
        <f t="shared" si="2"/>
        <v>0.19910514541387025</v>
      </c>
      <c r="K32" s="1">
        <f>'VOR Summary'!T27+'VOR Summary'!U27+'VOR Summary'!V27+'VOR Summary'!W27+'VOR Summary'!X27+'VOR Summary'!Y27-'VOR Summary'!AM27-'VOR Summary'!AN27-'VOR Summary'!AO27-'VOR Summary'!AP27</f>
        <v>232</v>
      </c>
      <c r="L32" s="1">
        <f>'VOR Summary'!BL27+'VOR Summary'!BM27+'VOR Summary'!BN27+'VOR Summary'!BO27+'VOR Summary'!BP27+'VOR Summary'!BQ27-'VOR Summary'!CE27-'VOR Summary'!CF27-'VOR Summary'!CG27-'VOR Summary'!CH27</f>
        <v>151</v>
      </c>
      <c r="M32" s="27">
        <f t="shared" si="3"/>
        <v>0.65086206896551724</v>
      </c>
      <c r="N32" s="1">
        <f>'VOR Summary'!AQ27-'VOR Summary'!AS27</f>
        <v>0</v>
      </c>
      <c r="O32" s="1">
        <f>'VOR Summary'!AR27</f>
        <v>4</v>
      </c>
      <c r="P32" s="1">
        <v>1494</v>
      </c>
    </row>
    <row r="33" spans="1:16" ht="12" customHeight="1" x14ac:dyDescent="0.2">
      <c r="A33" s="15" t="s">
        <v>217</v>
      </c>
      <c r="B33" s="1">
        <f>SUM('VOR Summary'!B28:G28)</f>
        <v>11223</v>
      </c>
      <c r="C33" s="1">
        <f>SUM('VOR Summary'!AT28:AY28)</f>
        <v>6063</v>
      </c>
      <c r="D33" s="27">
        <f t="shared" si="0"/>
        <v>0.54022988505747127</v>
      </c>
      <c r="E33" s="1">
        <f>'VOR Summary'!H28+'VOR Summary'!I28+'VOR Summary'!AD28+'VOR Summary'!J28+'VOR Summary'!K28+'VOR Summary'!L28-'VOR Summary'!AE28-'VOR Summary'!AH28-'VOR Summary'!AI28</f>
        <v>4419</v>
      </c>
      <c r="F33" s="1">
        <f>'VOR Summary'!AZ28+'VOR Summary'!BA28+'VOR Summary'!BV28+'VOR Summary'!BB28+'VOR Summary'!BC28+'VOR Summary'!BD28-'VOR Summary'!BW28-'VOR Summary'!BZ28-'VOR Summary'!CA28</f>
        <v>1517</v>
      </c>
      <c r="G33" s="27">
        <f t="shared" si="1"/>
        <v>0.34329033718035756</v>
      </c>
      <c r="H33" s="1">
        <f>'VOR Summary'!M28+'VOR Summary'!N28+'VOR Summary'!O28+'VOR Summary'!Q28+'VOR Summary'!R28+'VOR Summary'!S28-'VOR Summary'!AL28+'VOR Summary'!P28</f>
        <v>2639</v>
      </c>
      <c r="I33" s="1">
        <f>'VOR Summary'!BE28+'VOR Summary'!BF28+'VOR Summary'!BG28+'VOR Summary'!BI28+'VOR Summary'!BJ28+'VOR Summary'!BK28-'VOR Summary'!CD28+'VOR Summary'!BH28</f>
        <v>1084</v>
      </c>
      <c r="J33" s="27">
        <f t="shared" si="2"/>
        <v>0.4107616521409625</v>
      </c>
      <c r="K33" s="1">
        <f>'VOR Summary'!T28+'VOR Summary'!U28+'VOR Summary'!V28+'VOR Summary'!W28+'VOR Summary'!X28+'VOR Summary'!Y28-'VOR Summary'!AM28-'VOR Summary'!AN28-'VOR Summary'!AO28-'VOR Summary'!AP28</f>
        <v>1449</v>
      </c>
      <c r="L33" s="1">
        <f>'VOR Summary'!BL28+'VOR Summary'!BM28+'VOR Summary'!BN28+'VOR Summary'!BO28+'VOR Summary'!BP28+'VOR Summary'!BQ28-'VOR Summary'!CE28-'VOR Summary'!CF28-'VOR Summary'!CG28-'VOR Summary'!CH28</f>
        <v>896</v>
      </c>
      <c r="M33" s="27">
        <f t="shared" si="3"/>
        <v>0.61835748792270528</v>
      </c>
      <c r="N33" s="1">
        <f>'VOR Summary'!AQ28-'VOR Summary'!AS28</f>
        <v>0</v>
      </c>
      <c r="O33" s="1">
        <f>'VOR Summary'!AR28</f>
        <v>1</v>
      </c>
      <c r="P33" s="1">
        <v>7667</v>
      </c>
    </row>
    <row r="34" spans="1:16" ht="12" customHeight="1" x14ac:dyDescent="0.2">
      <c r="A34" s="15" t="s">
        <v>218</v>
      </c>
      <c r="B34" s="1">
        <f>SUM('VOR Summary'!B29:G29)</f>
        <v>8112</v>
      </c>
      <c r="C34" s="1">
        <f>SUM('VOR Summary'!AT29:AY29)</f>
        <v>2045</v>
      </c>
      <c r="D34" s="27">
        <f t="shared" si="0"/>
        <v>0.2520956607495069</v>
      </c>
      <c r="E34" s="1">
        <f>'VOR Summary'!H29+'VOR Summary'!I29+'VOR Summary'!AD29+'VOR Summary'!J29+'VOR Summary'!K29+'VOR Summary'!L29-'VOR Summary'!AE29-'VOR Summary'!AH29-'VOR Summary'!AI29</f>
        <v>1370</v>
      </c>
      <c r="F34" s="1">
        <f>'VOR Summary'!AZ29+'VOR Summary'!BA29+'VOR Summary'!BV29+'VOR Summary'!BB29+'VOR Summary'!BC29+'VOR Summary'!BD29-'VOR Summary'!BW29-'VOR Summary'!BZ29-'VOR Summary'!CA29</f>
        <v>119</v>
      </c>
      <c r="G34" s="27">
        <f t="shared" si="1"/>
        <v>8.6861313868613135E-2</v>
      </c>
      <c r="H34" s="1">
        <f>'VOR Summary'!M29+'VOR Summary'!N29+'VOR Summary'!O29+'VOR Summary'!Q29+'VOR Summary'!R29+'VOR Summary'!S29-'VOR Summary'!AL29+'VOR Summary'!P29</f>
        <v>1624</v>
      </c>
      <c r="I34" s="1">
        <f>'VOR Summary'!BE29+'VOR Summary'!BF29+'VOR Summary'!BG29+'VOR Summary'!BI29+'VOR Summary'!BJ29+'VOR Summary'!BK29-'VOR Summary'!CD29+'VOR Summary'!BH29</f>
        <v>37</v>
      </c>
      <c r="J34" s="27">
        <f t="shared" si="2"/>
        <v>2.2783251231527094E-2</v>
      </c>
      <c r="K34" s="1">
        <f>'VOR Summary'!T29+'VOR Summary'!U29+'VOR Summary'!V29+'VOR Summary'!W29+'VOR Summary'!X29+'VOR Summary'!Y29-'VOR Summary'!AM29-'VOR Summary'!AN29-'VOR Summary'!AO29-'VOR Summary'!AP29</f>
        <v>473</v>
      </c>
      <c r="L34" s="1">
        <f>'VOR Summary'!BL29+'VOR Summary'!BM29+'VOR Summary'!BN29+'VOR Summary'!BO29+'VOR Summary'!BP29+'VOR Summary'!BQ29-'VOR Summary'!CE29-'VOR Summary'!CF29-'VOR Summary'!CG29-'VOR Summary'!CH29</f>
        <v>228</v>
      </c>
      <c r="M34" s="27">
        <f t="shared" si="3"/>
        <v>0.48202959830866809</v>
      </c>
      <c r="N34" s="1">
        <f>'VOR Summary'!AQ29-'VOR Summary'!AS29</f>
        <v>12</v>
      </c>
      <c r="O34" s="1">
        <f>'VOR Summary'!AR29</f>
        <v>0</v>
      </c>
      <c r="P34" s="1">
        <v>3984</v>
      </c>
    </row>
    <row r="35" spans="1:16" ht="12" customHeight="1" x14ac:dyDescent="0.2">
      <c r="A35" s="15" t="s">
        <v>219</v>
      </c>
      <c r="B35" s="1">
        <f>SUM('VOR Summary'!B30:G30)</f>
        <v>13819</v>
      </c>
      <c r="C35" s="1">
        <f>SUM('VOR Summary'!AT30:AY30)</f>
        <v>5552</v>
      </c>
      <c r="D35" s="27">
        <f t="shared" si="0"/>
        <v>0.4017656849265504</v>
      </c>
      <c r="E35" s="1">
        <f>'VOR Summary'!H30+'VOR Summary'!I30+'VOR Summary'!AD30+'VOR Summary'!J30+'VOR Summary'!K30+'VOR Summary'!L30-'VOR Summary'!AE30-'VOR Summary'!AH30-'VOR Summary'!AI30</f>
        <v>2075</v>
      </c>
      <c r="F35" s="1">
        <f>'VOR Summary'!AZ30+'VOR Summary'!BA30+'VOR Summary'!BV30+'VOR Summary'!BB30+'VOR Summary'!BC30+'VOR Summary'!BD30-'VOR Summary'!BW30-'VOR Summary'!BZ30-'VOR Summary'!CA30</f>
        <v>247</v>
      </c>
      <c r="G35" s="27">
        <f t="shared" si="1"/>
        <v>0.11903614457831325</v>
      </c>
      <c r="H35" s="1">
        <f>'VOR Summary'!M30+'VOR Summary'!N30+'VOR Summary'!O30+'VOR Summary'!Q30+'VOR Summary'!R30+'VOR Summary'!S30-'VOR Summary'!AL30+'VOR Summary'!P30</f>
        <v>1370</v>
      </c>
      <c r="I35" s="1">
        <f>'VOR Summary'!BE30+'VOR Summary'!BF30+'VOR Summary'!BG30+'VOR Summary'!BI30+'VOR Summary'!BJ30+'VOR Summary'!BK30-'VOR Summary'!CD30+'VOR Summary'!BH30</f>
        <v>235</v>
      </c>
      <c r="J35" s="27">
        <f t="shared" si="2"/>
        <v>0.17153284671532848</v>
      </c>
      <c r="K35" s="1">
        <f>'VOR Summary'!T30+'VOR Summary'!U30+'VOR Summary'!V30+'VOR Summary'!W30+'VOR Summary'!X30+'VOR Summary'!Y30-'VOR Summary'!AM30-'VOR Summary'!AN30-'VOR Summary'!AO30-'VOR Summary'!AP30</f>
        <v>559</v>
      </c>
      <c r="L35" s="1">
        <f>'VOR Summary'!BL30+'VOR Summary'!BM30+'VOR Summary'!BN30+'VOR Summary'!BO30+'VOR Summary'!BP30+'VOR Summary'!BQ30-'VOR Summary'!CE30-'VOR Summary'!CF30-'VOR Summary'!CG30-'VOR Summary'!CH30</f>
        <v>285</v>
      </c>
      <c r="M35" s="27">
        <f t="shared" si="3"/>
        <v>0.50983899821109124</v>
      </c>
      <c r="N35" s="1">
        <f>'VOR Summary'!AQ30-'VOR Summary'!AS30</f>
        <v>1</v>
      </c>
      <c r="O35" s="1">
        <f>'VOR Summary'!AR30</f>
        <v>2</v>
      </c>
      <c r="P35" s="1">
        <v>4546</v>
      </c>
    </row>
    <row r="36" spans="1:16" ht="12" customHeight="1" x14ac:dyDescent="0.2">
      <c r="A36" s="15" t="s">
        <v>220</v>
      </c>
      <c r="B36" s="1">
        <f>SUM('VOR Summary'!B31:G31)</f>
        <v>3921</v>
      </c>
      <c r="C36" s="1">
        <f>SUM('VOR Summary'!AT31:AY31)</f>
        <v>1705</v>
      </c>
      <c r="D36" s="27">
        <f t="shared" si="0"/>
        <v>0.43483805151747001</v>
      </c>
      <c r="E36" s="1">
        <f>'VOR Summary'!H31+'VOR Summary'!I31+'VOR Summary'!AD31+'VOR Summary'!J31+'VOR Summary'!K31+'VOR Summary'!L31-'VOR Summary'!AE31-'VOR Summary'!AH31-'VOR Summary'!AI31</f>
        <v>780</v>
      </c>
      <c r="F36" s="1">
        <f>'VOR Summary'!AZ31+'VOR Summary'!BA31+'VOR Summary'!BV31+'VOR Summary'!BB31+'VOR Summary'!BC31+'VOR Summary'!BD31-'VOR Summary'!BW31-'VOR Summary'!BZ31-'VOR Summary'!CA31</f>
        <v>104</v>
      </c>
      <c r="G36" s="27">
        <f t="shared" si="1"/>
        <v>0.13333333333333333</v>
      </c>
      <c r="H36" s="1">
        <f>'VOR Summary'!M31+'VOR Summary'!N31+'VOR Summary'!O31+'VOR Summary'!Q31+'VOR Summary'!R31+'VOR Summary'!S31-'VOR Summary'!AL31+'VOR Summary'!P31</f>
        <v>142</v>
      </c>
      <c r="I36" s="1">
        <f>'VOR Summary'!BE31+'VOR Summary'!BF31+'VOR Summary'!BG31+'VOR Summary'!BI31+'VOR Summary'!BJ31+'VOR Summary'!BK31-'VOR Summary'!CD31+'VOR Summary'!BH31</f>
        <v>49</v>
      </c>
      <c r="J36" s="27">
        <f t="shared" si="2"/>
        <v>0.34507042253521125</v>
      </c>
      <c r="K36" s="1">
        <f>'VOR Summary'!T31+'VOR Summary'!U31+'VOR Summary'!V31+'VOR Summary'!W31+'VOR Summary'!X31+'VOR Summary'!Y31-'VOR Summary'!AM31-'VOR Summary'!AN31-'VOR Summary'!AO31-'VOR Summary'!AP31</f>
        <v>282</v>
      </c>
      <c r="L36" s="1">
        <f>'VOR Summary'!BL31+'VOR Summary'!BM31+'VOR Summary'!BN31+'VOR Summary'!BO31+'VOR Summary'!BP31+'VOR Summary'!BQ31-'VOR Summary'!CE31-'VOR Summary'!CF31-'VOR Summary'!CG31-'VOR Summary'!CH31</f>
        <v>209</v>
      </c>
      <c r="M36" s="27">
        <f t="shared" si="3"/>
        <v>0.74113475177304966</v>
      </c>
      <c r="N36" s="1">
        <f>'VOR Summary'!AQ31-'VOR Summary'!AS31</f>
        <v>3</v>
      </c>
      <c r="O36" s="1">
        <f>'VOR Summary'!AR31</f>
        <v>0</v>
      </c>
      <c r="P36" s="1">
        <v>3617</v>
      </c>
    </row>
    <row r="37" spans="1:16" ht="12" customHeight="1" x14ac:dyDescent="0.2">
      <c r="A37" s="15" t="s">
        <v>221</v>
      </c>
      <c r="B37" s="1">
        <f>SUM('VOR Summary'!B32:G32)</f>
        <v>29885</v>
      </c>
      <c r="C37" s="1">
        <f>SUM('VOR Summary'!AT32:AY32)</f>
        <v>11627</v>
      </c>
      <c r="D37" s="27">
        <f t="shared" si="0"/>
        <v>0.38905805588087672</v>
      </c>
      <c r="E37" s="1">
        <f>'VOR Summary'!H32+'VOR Summary'!I32+'VOR Summary'!AD32+'VOR Summary'!J32+'VOR Summary'!K32+'VOR Summary'!L32-'VOR Summary'!AE32-'VOR Summary'!AH32-'VOR Summary'!AI32</f>
        <v>6687</v>
      </c>
      <c r="F37" s="1">
        <f>'VOR Summary'!AZ32+'VOR Summary'!BA32+'VOR Summary'!BV32+'VOR Summary'!BB32+'VOR Summary'!BC32+'VOR Summary'!BD32-'VOR Summary'!BW32-'VOR Summary'!BZ32-'VOR Summary'!CA32</f>
        <v>1464</v>
      </c>
      <c r="G37" s="27">
        <f t="shared" si="1"/>
        <v>0.21893225661731719</v>
      </c>
      <c r="H37" s="1">
        <f>'VOR Summary'!M32+'VOR Summary'!N32+'VOR Summary'!O32+'VOR Summary'!Q32+'VOR Summary'!R32+'VOR Summary'!S32-'VOR Summary'!AL32+'VOR Summary'!P32</f>
        <v>2877</v>
      </c>
      <c r="I37" s="1">
        <f>'VOR Summary'!BE32+'VOR Summary'!BF32+'VOR Summary'!BG32+'VOR Summary'!BI32+'VOR Summary'!BJ32+'VOR Summary'!BK32-'VOR Summary'!CD32+'VOR Summary'!BH32</f>
        <v>948</v>
      </c>
      <c r="J37" s="27">
        <f t="shared" si="2"/>
        <v>0.3295099061522419</v>
      </c>
      <c r="K37" s="1">
        <f>'VOR Summary'!T32+'VOR Summary'!U32+'VOR Summary'!V32+'VOR Summary'!W32+'VOR Summary'!X32+'VOR Summary'!Y32-'VOR Summary'!AM32-'VOR Summary'!AN32-'VOR Summary'!AO32-'VOR Summary'!AP32</f>
        <v>4733</v>
      </c>
      <c r="L37" s="1">
        <f>'VOR Summary'!BL32+'VOR Summary'!BM32+'VOR Summary'!BN32+'VOR Summary'!BO32+'VOR Summary'!BP32+'VOR Summary'!BQ32-'VOR Summary'!CE32-'VOR Summary'!CF32-'VOR Summary'!CG32-'VOR Summary'!CH32</f>
        <v>2786</v>
      </c>
      <c r="M37" s="27">
        <f t="shared" si="3"/>
        <v>0.58863300232410731</v>
      </c>
      <c r="N37" s="1">
        <f>'VOR Summary'!AQ32-'VOR Summary'!AS32</f>
        <v>25</v>
      </c>
      <c r="O37" s="1">
        <f>'VOR Summary'!AR32</f>
        <v>5</v>
      </c>
      <c r="P37" s="1">
        <v>8354</v>
      </c>
    </row>
    <row r="38" spans="1:16" ht="12" customHeight="1" x14ac:dyDescent="0.2">
      <c r="A38" s="15" t="s">
        <v>222</v>
      </c>
      <c r="B38" s="1">
        <f>SUM('VOR Summary'!B33:G33)</f>
        <v>17</v>
      </c>
      <c r="C38" s="1">
        <f>SUM('VOR Summary'!AT33:AY33)</f>
        <v>9</v>
      </c>
      <c r="D38" s="27">
        <f t="shared" si="0"/>
        <v>0.52941176470588236</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184</v>
      </c>
      <c r="I38" s="1">
        <f>'VOR Summary'!BE33+'VOR Summary'!BF33+'VOR Summary'!BG33+'VOR Summary'!BI33+'VOR Summary'!BJ33+'VOR Summary'!BK33-'VOR Summary'!CD33+'VOR Summary'!BH33</f>
        <v>36</v>
      </c>
      <c r="J38" s="27">
        <f t="shared" si="2"/>
        <v>0.19565217391304349</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498</v>
      </c>
      <c r="O38" s="1">
        <f>'VOR Summary'!AR33</f>
        <v>0</v>
      </c>
      <c r="P38" s="1">
        <v>10</v>
      </c>
    </row>
    <row r="39" spans="1:16" ht="12" customHeight="1" x14ac:dyDescent="0.2">
      <c r="A39" s="55" t="s">
        <v>223</v>
      </c>
      <c r="B39" s="37">
        <f>SUM('VOR Summary'!B34:G34)</f>
        <v>26602</v>
      </c>
      <c r="C39" s="37">
        <f>SUM('VOR Summary'!AT34:AY34)</f>
        <v>9116</v>
      </c>
      <c r="D39" s="36">
        <f t="shared" si="0"/>
        <v>0.34268100142846403</v>
      </c>
      <c r="E39" s="37">
        <f>'VOR Summary'!H34+'VOR Summary'!I34+'VOR Summary'!AD34+'VOR Summary'!J34+'VOR Summary'!K34+'VOR Summary'!L34-'VOR Summary'!AE34-'VOR Summary'!AH34-'VOR Summary'!AI34</f>
        <v>9373</v>
      </c>
      <c r="F39" s="37">
        <f>'VOR Summary'!AZ34+'VOR Summary'!BA34+'VOR Summary'!BV34+'VOR Summary'!BB34+'VOR Summary'!BC34+'VOR Summary'!BD34-'VOR Summary'!BW34-'VOR Summary'!BZ34-'VOR Summary'!CA34</f>
        <v>2458</v>
      </c>
      <c r="G39" s="36">
        <f t="shared" si="1"/>
        <v>0.26224261175717484</v>
      </c>
      <c r="H39" s="37">
        <f>'VOR Summary'!M34+'VOR Summary'!N34+'VOR Summary'!O34+'VOR Summary'!Q34+'VOR Summary'!R34+'VOR Summary'!S34-'VOR Summary'!AL34+'VOR Summary'!P34</f>
        <v>1570</v>
      </c>
      <c r="I39" s="37">
        <f>'VOR Summary'!BE34+'VOR Summary'!BF34+'VOR Summary'!BG34+'VOR Summary'!BI34+'VOR Summary'!BJ34+'VOR Summary'!BK34-'VOR Summary'!CD34+'VOR Summary'!BH34</f>
        <v>354</v>
      </c>
      <c r="J39" s="36">
        <f t="shared" si="2"/>
        <v>0.22547770700636943</v>
      </c>
      <c r="K39" s="37">
        <f>'VOR Summary'!T34+'VOR Summary'!U34+'VOR Summary'!V34+'VOR Summary'!W34+'VOR Summary'!X34+'VOR Summary'!Y34-'VOR Summary'!AM34-'VOR Summary'!AN34-'VOR Summary'!AO34-'VOR Summary'!AP34</f>
        <v>1198</v>
      </c>
      <c r="L39" s="37">
        <f>'VOR Summary'!BL34+'VOR Summary'!BM34+'VOR Summary'!BN34+'VOR Summary'!BO34+'VOR Summary'!BP34+'VOR Summary'!BQ34-'VOR Summary'!CE34-'VOR Summary'!CF34-'VOR Summary'!CG34-'VOR Summary'!CH34</f>
        <v>336</v>
      </c>
      <c r="M39" s="36">
        <f t="shared" si="3"/>
        <v>0.28046744574290483</v>
      </c>
      <c r="N39" s="37">
        <f>'VOR Summary'!AQ34-'VOR Summary'!AS34</f>
        <v>4</v>
      </c>
      <c r="O39" s="37">
        <f>'VOR Summary'!AR34</f>
        <v>8</v>
      </c>
      <c r="P39" s="37">
        <v>5985</v>
      </c>
    </row>
    <row r="40" spans="1:16" ht="12" customHeight="1" x14ac:dyDescent="0.2">
      <c r="A40" s="15" t="s">
        <v>224</v>
      </c>
      <c r="B40" s="1">
        <f>SUM('VOR Summary'!B35:G35)</f>
        <v>8873</v>
      </c>
      <c r="C40" s="1">
        <f>SUM('VOR Summary'!AT35:AY35)</f>
        <v>3257</v>
      </c>
      <c r="D40" s="27">
        <f t="shared" si="0"/>
        <v>0.3670686351853939</v>
      </c>
      <c r="E40" s="1">
        <f>'VOR Summary'!H35+'VOR Summary'!I35+'VOR Summary'!AD35+'VOR Summary'!J35+'VOR Summary'!K35+'VOR Summary'!L35-'VOR Summary'!AE35-'VOR Summary'!AH35-'VOR Summary'!AI35</f>
        <v>2526</v>
      </c>
      <c r="F40" s="1">
        <f>'VOR Summary'!AZ35+'VOR Summary'!BA35+'VOR Summary'!BV35+'VOR Summary'!BB35+'VOR Summary'!BC35+'VOR Summary'!BD35-'VOR Summary'!BW35-'VOR Summary'!BZ35-'VOR Summary'!CA35</f>
        <v>639</v>
      </c>
      <c r="G40" s="27">
        <f t="shared" si="1"/>
        <v>0.25296912114014253</v>
      </c>
      <c r="H40" s="1">
        <f>'VOR Summary'!M35+'VOR Summary'!N35+'VOR Summary'!O35+'VOR Summary'!Q35+'VOR Summary'!R35+'VOR Summary'!S35-'VOR Summary'!AL35+'VOR Summary'!P35</f>
        <v>1092</v>
      </c>
      <c r="I40" s="1">
        <f>'VOR Summary'!BE35+'VOR Summary'!BF35+'VOR Summary'!BG35+'VOR Summary'!BI35+'VOR Summary'!BJ35+'VOR Summary'!BK35-'VOR Summary'!CD35+'VOR Summary'!BH35</f>
        <v>237</v>
      </c>
      <c r="J40" s="27">
        <f t="shared" si="2"/>
        <v>0.21703296703296704</v>
      </c>
      <c r="K40" s="1">
        <f>'VOR Summary'!T35+'VOR Summary'!U35+'VOR Summary'!V35+'VOR Summary'!W35+'VOR Summary'!X35+'VOR Summary'!Y35-'VOR Summary'!AM35-'VOR Summary'!AN35-'VOR Summary'!AO35-'VOR Summary'!AP35</f>
        <v>1018</v>
      </c>
      <c r="L40" s="1">
        <f>'VOR Summary'!BL35+'VOR Summary'!BM35+'VOR Summary'!BN35+'VOR Summary'!BO35+'VOR Summary'!BP35+'VOR Summary'!BQ35-'VOR Summary'!CE35-'VOR Summary'!CF35-'VOR Summary'!CG35-'VOR Summary'!CH35</f>
        <v>433</v>
      </c>
      <c r="M40" s="27">
        <f t="shared" si="3"/>
        <v>0.42534381139489197</v>
      </c>
      <c r="N40" s="1">
        <f>'VOR Summary'!AQ35-'VOR Summary'!AS35</f>
        <v>2</v>
      </c>
      <c r="O40" s="1">
        <f>'VOR Summary'!AR35</f>
        <v>0</v>
      </c>
      <c r="P40" s="1">
        <v>5574</v>
      </c>
    </row>
    <row r="41" spans="1:16" ht="12" customHeight="1" x14ac:dyDescent="0.2">
      <c r="A41" s="15" t="s">
        <v>270</v>
      </c>
      <c r="B41" s="1">
        <f>SUM('VOR Summary'!B36:G36)</f>
        <v>3324</v>
      </c>
      <c r="C41" s="1">
        <f>SUM('VOR Summary'!AT36:AY36)</f>
        <v>1138</v>
      </c>
      <c r="D41" s="27">
        <f t="shared" si="0"/>
        <v>0.34235860409145608</v>
      </c>
      <c r="E41" s="1">
        <f>'VOR Summary'!H36+'VOR Summary'!I36+'VOR Summary'!AD36+'VOR Summary'!J36+'VOR Summary'!K36+'VOR Summary'!L36-'VOR Summary'!AE36-'VOR Summary'!AH36-'VOR Summary'!AI36</f>
        <v>465</v>
      </c>
      <c r="F41" s="1">
        <f>'VOR Summary'!AZ36+'VOR Summary'!BA36+'VOR Summary'!BV36+'VOR Summary'!BB36+'VOR Summary'!BC36+'VOR Summary'!BD36-'VOR Summary'!BW36-'VOR Summary'!BZ36-'VOR Summary'!CA36</f>
        <v>99</v>
      </c>
      <c r="G41" s="27">
        <f t="shared" si="1"/>
        <v>0.2129032258064516</v>
      </c>
      <c r="H41" s="1">
        <f>'VOR Summary'!M36+'VOR Summary'!N36+'VOR Summary'!O36+'VOR Summary'!Q36+'VOR Summary'!R36+'VOR Summary'!S36-'VOR Summary'!AL36+'VOR Summary'!P36</f>
        <v>323</v>
      </c>
      <c r="I41" s="1">
        <f>'VOR Summary'!BE36+'VOR Summary'!BF36+'VOR Summary'!BG36+'VOR Summary'!BI36+'VOR Summary'!BJ36+'VOR Summary'!BK36-'VOR Summary'!CD36+'VOR Summary'!BH36</f>
        <v>33</v>
      </c>
      <c r="J41" s="27">
        <f t="shared" si="2"/>
        <v>0.1021671826625387</v>
      </c>
      <c r="K41" s="1">
        <f>'VOR Summary'!T36+'VOR Summary'!U36+'VOR Summary'!V36+'VOR Summary'!W36+'VOR Summary'!X36+'VOR Summary'!Y36-'VOR Summary'!AM36-'VOR Summary'!AN36-'VOR Summary'!AO36-'VOR Summary'!AP36</f>
        <v>168</v>
      </c>
      <c r="L41" s="1">
        <f>'VOR Summary'!BL36+'VOR Summary'!BM36+'VOR Summary'!BN36+'VOR Summary'!BO36+'VOR Summary'!BP36+'VOR Summary'!BQ36-'VOR Summary'!CE36-'VOR Summary'!CF36-'VOR Summary'!CG36-'VOR Summary'!CH36</f>
        <v>67</v>
      </c>
      <c r="M41" s="27">
        <f t="shared" si="3"/>
        <v>0.39880952380952384</v>
      </c>
      <c r="N41" s="1">
        <f>'VOR Summary'!AQ36-'VOR Summary'!AS36</f>
        <v>0</v>
      </c>
      <c r="O41" s="1">
        <f>'VOR Summary'!AR36</f>
        <v>1</v>
      </c>
      <c r="P41" s="1">
        <v>1430</v>
      </c>
    </row>
    <row r="42" spans="1:16" ht="12" customHeight="1" x14ac:dyDescent="0.2">
      <c r="A42" s="15" t="s">
        <v>271</v>
      </c>
      <c r="B42" s="1">
        <f>SUM('VOR Summary'!B37:G37)</f>
        <v>1218</v>
      </c>
      <c r="C42" s="1">
        <f>SUM('VOR Summary'!AT37:AY37)</f>
        <v>219</v>
      </c>
      <c r="D42" s="27">
        <f t="shared" si="0"/>
        <v>0.17980295566502463</v>
      </c>
      <c r="E42" s="1">
        <f>'VOR Summary'!H37+'VOR Summary'!I37+'VOR Summary'!AD37+'VOR Summary'!J37+'VOR Summary'!K37+'VOR Summary'!L37-'VOR Summary'!AE37-'VOR Summary'!AH37-'VOR Summary'!AI37</f>
        <v>274</v>
      </c>
      <c r="F42" s="1">
        <f>'VOR Summary'!AZ37+'VOR Summary'!BA37+'VOR Summary'!BV37+'VOR Summary'!BB37+'VOR Summary'!BC37+'VOR Summary'!BD37-'VOR Summary'!BW37-'VOR Summary'!BZ37-'VOR Summary'!CA37</f>
        <v>16</v>
      </c>
      <c r="G42" s="27">
        <f t="shared" si="1"/>
        <v>5.8394160583941604E-2</v>
      </c>
      <c r="H42" s="1">
        <f>'VOR Summary'!M37+'VOR Summary'!N37+'VOR Summary'!O37+'VOR Summary'!Q37+'VOR Summary'!R37+'VOR Summary'!S37-'VOR Summary'!AL37+'VOR Summary'!P37</f>
        <v>220</v>
      </c>
      <c r="I42" s="1">
        <f>'VOR Summary'!BE37+'VOR Summary'!BF37+'VOR Summary'!BG37+'VOR Summary'!BI37+'VOR Summary'!BJ37+'VOR Summary'!BK37-'VOR Summary'!CD37+'VOR Summary'!BH37</f>
        <v>17</v>
      </c>
      <c r="J42" s="27">
        <f t="shared" si="2"/>
        <v>7.7272727272727271E-2</v>
      </c>
      <c r="K42" s="1">
        <f>'VOR Summary'!T37+'VOR Summary'!U37+'VOR Summary'!V37+'VOR Summary'!W37+'VOR Summary'!X37+'VOR Summary'!Y37-'VOR Summary'!AM37-'VOR Summary'!AN37-'VOR Summary'!AO37-'VOR Summary'!AP37</f>
        <v>44</v>
      </c>
      <c r="L42" s="1">
        <f>'VOR Summary'!BL37+'VOR Summary'!BM37+'VOR Summary'!BN37+'VOR Summary'!BO37+'VOR Summary'!BP37+'VOR Summary'!BQ37-'VOR Summary'!CE37-'VOR Summary'!CF37-'VOR Summary'!CG37-'VOR Summary'!CH37</f>
        <v>13</v>
      </c>
      <c r="M42" s="27">
        <f t="shared" si="3"/>
        <v>0.29545454545454547</v>
      </c>
      <c r="N42" s="1">
        <f>'VOR Summary'!AQ37-'VOR Summary'!AS37</f>
        <v>0</v>
      </c>
      <c r="O42" s="1">
        <f>'VOR Summary'!AR37</f>
        <v>0</v>
      </c>
      <c r="P42" s="1">
        <v>238</v>
      </c>
    </row>
    <row r="43" spans="1:16" ht="12" customHeight="1" x14ac:dyDescent="0.2">
      <c r="A43" s="15" t="s">
        <v>272</v>
      </c>
      <c r="B43" s="1">
        <f>SUM('VOR Summary'!B38:G38)</f>
        <v>20799</v>
      </c>
      <c r="C43" s="1">
        <f>SUM('VOR Summary'!AT38:AY38)</f>
        <v>9946</v>
      </c>
      <c r="D43" s="27">
        <f t="shared" si="0"/>
        <v>0.47819606711861146</v>
      </c>
      <c r="E43" s="1">
        <f>'VOR Summary'!H38+'VOR Summary'!I38+'VOR Summary'!AD38+'VOR Summary'!J38+'VOR Summary'!K38+'VOR Summary'!L38-'VOR Summary'!AE38-'VOR Summary'!AH38-'VOR Summary'!AI38</f>
        <v>7029</v>
      </c>
      <c r="F43" s="1">
        <f>'VOR Summary'!AZ38+'VOR Summary'!BA38+'VOR Summary'!BV38+'VOR Summary'!BB38+'VOR Summary'!BC38+'VOR Summary'!BD38-'VOR Summary'!BW38-'VOR Summary'!BZ38-'VOR Summary'!CA38</f>
        <v>2652</v>
      </c>
      <c r="G43" s="27">
        <f t="shared" si="1"/>
        <v>0.37729406743491251</v>
      </c>
      <c r="H43" s="1">
        <f>'VOR Summary'!M38+'VOR Summary'!N38+'VOR Summary'!O38+'VOR Summary'!Q38+'VOR Summary'!R38+'VOR Summary'!S38-'VOR Summary'!AL38+'VOR Summary'!P38</f>
        <v>846</v>
      </c>
      <c r="I43" s="1">
        <f>'VOR Summary'!BE38+'VOR Summary'!BF38+'VOR Summary'!BG38+'VOR Summary'!BI38+'VOR Summary'!BJ38+'VOR Summary'!BK38-'VOR Summary'!CD38+'VOR Summary'!BH38</f>
        <v>221</v>
      </c>
      <c r="J43" s="27">
        <f t="shared" si="2"/>
        <v>0.26122931442080377</v>
      </c>
      <c r="K43" s="1">
        <f>'VOR Summary'!T38+'VOR Summary'!U38+'VOR Summary'!V38+'VOR Summary'!W38+'VOR Summary'!X38+'VOR Summary'!Y38-'VOR Summary'!AM38-'VOR Summary'!AN38-'VOR Summary'!AO38-'VOR Summary'!AP38</f>
        <v>2274</v>
      </c>
      <c r="L43" s="1">
        <f>'VOR Summary'!BL38+'VOR Summary'!BM38+'VOR Summary'!BN38+'VOR Summary'!BO38+'VOR Summary'!BP38+'VOR Summary'!BQ38-'VOR Summary'!CE38-'VOR Summary'!CF38-'VOR Summary'!CG38-'VOR Summary'!CH38</f>
        <v>1145</v>
      </c>
      <c r="M43" s="27">
        <f t="shared" si="3"/>
        <v>0.50351802990325423</v>
      </c>
      <c r="N43" s="1">
        <f>'VOR Summary'!AQ38-'VOR Summary'!AS38</f>
        <v>14</v>
      </c>
      <c r="O43" s="1">
        <f>'VOR Summary'!AR38</f>
        <v>0</v>
      </c>
      <c r="P43" s="1">
        <v>11221</v>
      </c>
    </row>
    <row r="44" spans="1:16" ht="12" customHeight="1" x14ac:dyDescent="0.2">
      <c r="A44" s="15" t="s">
        <v>273</v>
      </c>
      <c r="B44" s="1">
        <f>SUM('VOR Summary'!B39:G39)</f>
        <v>1911</v>
      </c>
      <c r="C44" s="1">
        <f>SUM('VOR Summary'!AT39:AY39)</f>
        <v>230</v>
      </c>
      <c r="D44" s="27">
        <f t="shared" si="0"/>
        <v>0.12035583464154893</v>
      </c>
      <c r="E44" s="1">
        <f>'VOR Summary'!H39+'VOR Summary'!I39+'VOR Summary'!AD39+'VOR Summary'!J39+'VOR Summary'!K39+'VOR Summary'!L39-'VOR Summary'!AE39-'VOR Summary'!AH39-'VOR Summary'!AI39</f>
        <v>407</v>
      </c>
      <c r="F44" s="1">
        <f>'VOR Summary'!AZ39+'VOR Summary'!BA39+'VOR Summary'!BV39+'VOR Summary'!BB39+'VOR Summary'!BC39+'VOR Summary'!BD39-'VOR Summary'!BW39-'VOR Summary'!BZ39-'VOR Summary'!CA39</f>
        <v>14</v>
      </c>
      <c r="G44" s="27">
        <f t="shared" si="1"/>
        <v>3.4398034398034398E-2</v>
      </c>
      <c r="H44" s="1">
        <f>'VOR Summary'!M39+'VOR Summary'!N39+'VOR Summary'!O39+'VOR Summary'!Q39+'VOR Summary'!R39+'VOR Summary'!S39-'VOR Summary'!AL39+'VOR Summary'!P39</f>
        <v>232</v>
      </c>
      <c r="I44" s="1">
        <f>'VOR Summary'!BE39+'VOR Summary'!BF39+'VOR Summary'!BG39+'VOR Summary'!BI39+'VOR Summary'!BJ39+'VOR Summary'!BK39-'VOR Summary'!CD39+'VOR Summary'!BH39</f>
        <v>20</v>
      </c>
      <c r="J44" s="27">
        <f t="shared" si="2"/>
        <v>8.6206896551724144E-2</v>
      </c>
      <c r="K44" s="1">
        <f>'VOR Summary'!T39+'VOR Summary'!U39+'VOR Summary'!V39+'VOR Summary'!W39+'VOR Summary'!X39+'VOR Summary'!Y39-'VOR Summary'!AM39-'VOR Summary'!AN39-'VOR Summary'!AO39-'VOR Summary'!AP39</f>
        <v>345</v>
      </c>
      <c r="L44" s="1">
        <f>'VOR Summary'!BL39+'VOR Summary'!BM39+'VOR Summary'!BN39+'VOR Summary'!BO39+'VOR Summary'!BP39+'VOR Summary'!BQ39-'VOR Summary'!CE39-'VOR Summary'!CF39-'VOR Summary'!CG39-'VOR Summary'!CH39</f>
        <v>149</v>
      </c>
      <c r="M44" s="27">
        <f t="shared" si="3"/>
        <v>0.43188405797101448</v>
      </c>
      <c r="N44" s="1">
        <f>'VOR Summary'!AQ39-'VOR Summary'!AS39</f>
        <v>249</v>
      </c>
      <c r="O44" s="1">
        <f>'VOR Summary'!AR39</f>
        <v>0</v>
      </c>
      <c r="P44" s="1">
        <v>1142</v>
      </c>
    </row>
    <row r="45" spans="1:16" ht="12" customHeight="1" x14ac:dyDescent="0.2">
      <c r="A45" s="15" t="s">
        <v>274</v>
      </c>
      <c r="B45" s="1">
        <f>SUM('VOR Summary'!B40:G40)</f>
        <v>5226</v>
      </c>
      <c r="C45" s="1">
        <f>SUM('VOR Summary'!AT40:AY40)</f>
        <v>1823</v>
      </c>
      <c r="D45" s="27">
        <f t="shared" si="0"/>
        <v>0.34883275928052049</v>
      </c>
      <c r="E45" s="1">
        <f>'VOR Summary'!H40+'VOR Summary'!I40+'VOR Summary'!AD40+'VOR Summary'!J40+'VOR Summary'!K40+'VOR Summary'!L40-'VOR Summary'!AE40-'VOR Summary'!AH40-'VOR Summary'!AI40</f>
        <v>1368</v>
      </c>
      <c r="F45" s="1">
        <f>'VOR Summary'!AZ40+'VOR Summary'!BA40+'VOR Summary'!BV40+'VOR Summary'!BB40+'VOR Summary'!BC40+'VOR Summary'!BD40-'VOR Summary'!BW40-'VOR Summary'!BZ40-'VOR Summary'!CA40</f>
        <v>348</v>
      </c>
      <c r="G45" s="27">
        <f t="shared" si="1"/>
        <v>0.25438596491228072</v>
      </c>
      <c r="H45" s="1">
        <f>'VOR Summary'!M40+'VOR Summary'!N40+'VOR Summary'!O40+'VOR Summary'!Q40+'VOR Summary'!R40+'VOR Summary'!S40-'VOR Summary'!AL40+'VOR Summary'!P40</f>
        <v>403</v>
      </c>
      <c r="I45" s="1">
        <f>'VOR Summary'!BE40+'VOR Summary'!BF40+'VOR Summary'!BG40+'VOR Summary'!BI40+'VOR Summary'!BJ40+'VOR Summary'!BK40-'VOR Summary'!CD40+'VOR Summary'!BH40</f>
        <v>108</v>
      </c>
      <c r="J45" s="27">
        <f t="shared" si="2"/>
        <v>0.26799007444168732</v>
      </c>
      <c r="K45" s="1">
        <f>'VOR Summary'!T40+'VOR Summary'!U40+'VOR Summary'!V40+'VOR Summary'!W40+'VOR Summary'!X40+'VOR Summary'!Y40-'VOR Summary'!AM40-'VOR Summary'!AN40-'VOR Summary'!AO40-'VOR Summary'!AP40</f>
        <v>737</v>
      </c>
      <c r="L45" s="1">
        <f>'VOR Summary'!BL40+'VOR Summary'!BM40+'VOR Summary'!BN40+'VOR Summary'!BO40+'VOR Summary'!BP40+'VOR Summary'!BQ40-'VOR Summary'!CE40-'VOR Summary'!CF40-'VOR Summary'!CG40-'VOR Summary'!CH40</f>
        <v>439</v>
      </c>
      <c r="M45" s="27">
        <f t="shared" si="3"/>
        <v>0.59565807327001352</v>
      </c>
      <c r="N45" s="1">
        <f>'VOR Summary'!AQ40-'VOR Summary'!AS40</f>
        <v>20</v>
      </c>
      <c r="O45" s="1">
        <f>'VOR Summary'!AR40</f>
        <v>6</v>
      </c>
      <c r="P45" s="1">
        <v>2495</v>
      </c>
    </row>
    <row r="46" spans="1:16" ht="13.5" x14ac:dyDescent="0.2">
      <c r="A46" s="38" t="s">
        <v>338</v>
      </c>
      <c r="B46" s="40">
        <f>SUM('VOR Summary'!B41:G41)</f>
        <v>12096</v>
      </c>
      <c r="C46" s="40">
        <f>SUM('VOR Summary'!AT41:AY41)</f>
        <v>4726</v>
      </c>
      <c r="D46" s="39">
        <f t="shared" si="0"/>
        <v>0.39070767195767198</v>
      </c>
      <c r="E46" s="40">
        <f>'VOR Summary'!H41+'VOR Summary'!I41+'VOR Summary'!J41+'VOR Summary'!K41+'VOR Summary'!L41-'VOR Summary'!AE41-'VOR Summary'!AH41-'VOR Summary'!AI41</f>
        <v>1014</v>
      </c>
      <c r="F46" s="40">
        <f>'VOR Summary'!AZ41+'VOR Summary'!BA41+'VOR Summary'!BB41+'VOR Summary'!BC41+'VOR Summary'!BD41-'VOR Summary'!BW41-'VOR Summary'!BZ41-'VOR Summary'!CA41</f>
        <v>84</v>
      </c>
      <c r="G46" s="39">
        <f t="shared" si="1"/>
        <v>8.2840236686390539E-2</v>
      </c>
      <c r="H46" s="40">
        <f>'VOR Summary'!M41+'VOR Summary'!N41+'VOR Summary'!O41+'VOR Summary'!Q41+'VOR Summary'!R41+'VOR Summary'!S41-'VOR Summary'!AL41+'VOR Summary'!P41</f>
        <v>948</v>
      </c>
      <c r="I46" s="40">
        <f>'VOR Summary'!BE41+'VOR Summary'!BF41+'VOR Summary'!BG41+'VOR Summary'!BI41+'VOR Summary'!BJ41+'VOR Summary'!BK41-'VOR Summary'!CD41+'VOR Summary'!BH41</f>
        <v>245</v>
      </c>
      <c r="J46" s="39">
        <f t="shared" si="2"/>
        <v>0.25843881856540085</v>
      </c>
      <c r="K46" s="40">
        <f>'VOR Summary'!T41+'VOR Summary'!U41+'VOR Summary'!V41+'VOR Summary'!W41+'VOR Summary'!X41+'VOR Summary'!Y41-'VOR Summary'!AM41-'VOR Summary'!AN41-'VOR Summary'!AO41-'VOR Summary'!AP41</f>
        <v>537</v>
      </c>
      <c r="L46" s="40">
        <f>'VOR Summary'!BL41+'VOR Summary'!BM41+'VOR Summary'!BN41+'VOR Summary'!BO41+'VOR Summary'!BP41+'VOR Summary'!BQ41-'VOR Summary'!CE41-'VOR Summary'!CF41-'VOR Summary'!CG41-'VOR Summary'!CH41</f>
        <v>98</v>
      </c>
      <c r="M46" s="39">
        <f t="shared" si="3"/>
        <v>0.18249534450651769</v>
      </c>
      <c r="N46" s="40">
        <f>'VOR Summary'!AQ41-'VOR Summary'!AS41</f>
        <v>2123</v>
      </c>
      <c r="O46" s="202">
        <v>0</v>
      </c>
      <c r="P46" s="185">
        <v>1910</v>
      </c>
    </row>
    <row r="47" spans="1:16" ht="13.5" x14ac:dyDescent="0.2">
      <c r="A47" s="15" t="s">
        <v>303</v>
      </c>
      <c r="B47" s="1">
        <f>SUM('VOR Summary'!B42:G42)</f>
        <v>7178</v>
      </c>
      <c r="C47" s="1">
        <f>SUM('VOR Summary'!AT42:AY42)</f>
        <v>1813</v>
      </c>
      <c r="D47" s="27">
        <f t="shared" si="0"/>
        <v>0.25257731958762886</v>
      </c>
      <c r="E47" s="1">
        <f>'VOR Summary'!H42+'VOR Summary'!I42+'VOR Summary'!AD42+'VOR Summary'!J42+'VOR Summary'!K42+'VOR Summary'!L42-'VOR Summary'!AE42-'VOR Summary'!AH42-'VOR Summary'!AI42</f>
        <v>1346</v>
      </c>
      <c r="F47" s="1">
        <f>'VOR Summary'!AZ42+'VOR Summary'!BA42+'VOR Summary'!BV42+'VOR Summary'!BB42+'VOR Summary'!BC42+'VOR Summary'!BD42-'VOR Summary'!BW42-'VOR Summary'!BZ42-'VOR Summary'!CA42</f>
        <v>66</v>
      </c>
      <c r="G47" s="27">
        <f t="shared" si="1"/>
        <v>4.9034175334323922E-2</v>
      </c>
      <c r="H47" s="1">
        <f>'VOR Summary'!M42+'VOR Summary'!N42+'VOR Summary'!O42+'VOR Summary'!Q42+'VOR Summary'!R42+'VOR Summary'!S42-'VOR Summary'!AL42+'VOR Summary'!P42</f>
        <v>1123</v>
      </c>
      <c r="I47" s="1">
        <f>'VOR Summary'!BE42+'VOR Summary'!BF42+'VOR Summary'!BG42+'VOR Summary'!BI42+'VOR Summary'!BJ42+'VOR Summary'!BK42-'VOR Summary'!CD42+'VOR Summary'!BH42</f>
        <v>293</v>
      </c>
      <c r="J47" s="27">
        <f t="shared" si="2"/>
        <v>0.26090828138913624</v>
      </c>
      <c r="K47" s="1">
        <f>'VOR Summary'!T42+'VOR Summary'!U42+'VOR Summary'!V42+'VOR Summary'!W42+'VOR Summary'!X42+'VOR Summary'!Y42-'VOR Summary'!AM42-'VOR Summary'!AN42-'VOR Summary'!AO42-'VOR Summary'!AP42</f>
        <v>563</v>
      </c>
      <c r="L47" s="1">
        <f>'VOR Summary'!BL42+'VOR Summary'!BM42+'VOR Summary'!BN42+'VOR Summary'!BO42+'VOR Summary'!BP42+'VOR Summary'!BQ42-'VOR Summary'!CE42-'VOR Summary'!CF42-'VOR Summary'!CG42-'VOR Summary'!CH42</f>
        <v>173</v>
      </c>
      <c r="M47" s="27">
        <f t="shared" si="3"/>
        <v>0.30728241563055064</v>
      </c>
      <c r="N47" s="1">
        <f>'VOR Summary'!AQ42-'VOR Summary'!AS42</f>
        <v>1</v>
      </c>
      <c r="O47" s="203">
        <f>'VOR Summary'!AR42</f>
        <v>0</v>
      </c>
      <c r="P47" s="1">
        <v>3004</v>
      </c>
    </row>
    <row r="48" spans="1:16" ht="13.5" x14ac:dyDescent="0.2">
      <c r="A48" s="15" t="s">
        <v>304</v>
      </c>
      <c r="B48" s="1">
        <f>SUM('VOR Summary'!B43:G43)</f>
        <v>5889</v>
      </c>
      <c r="C48" s="1">
        <f>SUM('VOR Summary'!AT43:AY43)</f>
        <v>2088</v>
      </c>
      <c r="D48" s="27">
        <f t="shared" si="0"/>
        <v>0.35455934793683136</v>
      </c>
      <c r="E48" s="1">
        <f>'VOR Summary'!H43+'VOR Summary'!I43+'VOR Summary'!AD43+'VOR Summary'!J43+'VOR Summary'!K43+'VOR Summary'!L43-'VOR Summary'!AE43-'VOR Summary'!AH43-'VOR Summary'!AI43</f>
        <v>886</v>
      </c>
      <c r="F48" s="1">
        <f>'VOR Summary'!AZ43+'VOR Summary'!BA43+'VOR Summary'!BV43+'VOR Summary'!BB43+'VOR Summary'!BC43+'VOR Summary'!BD43-'VOR Summary'!BW43-'VOR Summary'!BZ43-'VOR Summary'!CA43</f>
        <v>125</v>
      </c>
      <c r="G48" s="27">
        <f t="shared" si="1"/>
        <v>0.14108352144469527</v>
      </c>
      <c r="H48" s="1">
        <f>'VOR Summary'!M43+'VOR Summary'!N43+'VOR Summary'!O43+'VOR Summary'!Q43+'VOR Summary'!R43+'VOR Summary'!S43-'VOR Summary'!AL43+'VOR Summary'!P43</f>
        <v>498</v>
      </c>
      <c r="I48" s="1">
        <f>'VOR Summary'!BE43+'VOR Summary'!BF43+'VOR Summary'!BG43+'VOR Summary'!BI43+'VOR Summary'!BJ43+'VOR Summary'!BK43-'VOR Summary'!CD43+'VOR Summary'!BH43</f>
        <v>28</v>
      </c>
      <c r="J48" s="27">
        <f t="shared" si="2"/>
        <v>5.6224899598393573E-2</v>
      </c>
      <c r="K48" s="1">
        <f>'VOR Summary'!T43+'VOR Summary'!U43+'VOR Summary'!V43+'VOR Summary'!W43+'VOR Summary'!X43+'VOR Summary'!Y43-'VOR Summary'!AM43-'VOR Summary'!AN43-'VOR Summary'!AO43-'VOR Summary'!AP43</f>
        <v>205</v>
      </c>
      <c r="L48" s="1">
        <f>'VOR Summary'!BL43+'VOR Summary'!BM43+'VOR Summary'!BN43+'VOR Summary'!BO43+'VOR Summary'!BP43+'VOR Summary'!BQ43-'VOR Summary'!CE43-'VOR Summary'!CF43-'VOR Summary'!CG43-'VOR Summary'!CH43</f>
        <v>120</v>
      </c>
      <c r="M48" s="27">
        <f t="shared" si="3"/>
        <v>0.58536585365853655</v>
      </c>
      <c r="N48" s="1">
        <f>'VOR Summary'!AQ43-'VOR Summary'!AS43</f>
        <v>0</v>
      </c>
      <c r="O48" s="203">
        <f>'VOR Summary'!AR43</f>
        <v>0</v>
      </c>
      <c r="P48" s="1">
        <v>2525</v>
      </c>
    </row>
    <row r="49" spans="1:16" ht="13.5" x14ac:dyDescent="0.2">
      <c r="A49" s="15" t="s">
        <v>305</v>
      </c>
      <c r="B49" s="1">
        <f>SUM('VOR Summary'!B44:G44)</f>
        <v>983</v>
      </c>
      <c r="C49" s="1">
        <f>SUM('VOR Summary'!AT44:AY44)</f>
        <v>192</v>
      </c>
      <c r="D49" s="27">
        <f t="shared" si="0"/>
        <v>0.1953204476093591</v>
      </c>
      <c r="E49" s="1">
        <f>'VOR Summary'!H44+'VOR Summary'!I44+'VOR Summary'!AD44+'VOR Summary'!J44+'VOR Summary'!K44+'VOR Summary'!L44-'VOR Summary'!AE44-'VOR Summary'!AH44-'VOR Summary'!AI44</f>
        <v>209</v>
      </c>
      <c r="F49" s="1">
        <f>'VOR Summary'!AZ44+'VOR Summary'!BA44+'VOR Summary'!BV44+'VOR Summary'!BB44+'VOR Summary'!BC44+'VOR Summary'!BD44-'VOR Summary'!BW44-'VOR Summary'!BZ44-'VOR Summary'!CA44</f>
        <v>27</v>
      </c>
      <c r="G49" s="27">
        <f t="shared" si="1"/>
        <v>0.12918660287081341</v>
      </c>
      <c r="H49" s="1">
        <f>'VOR Summary'!M44+'VOR Summary'!N44+'VOR Summary'!O44+'VOR Summary'!Q44+'VOR Summary'!R44+'VOR Summary'!S44-'VOR Summary'!AL44+'VOR Summary'!P44</f>
        <v>223</v>
      </c>
      <c r="I49" s="1">
        <f>'VOR Summary'!BE44+'VOR Summary'!BF44+'VOR Summary'!BG44+'VOR Summary'!BI44+'VOR Summary'!BJ44+'VOR Summary'!BK44-'VOR Summary'!CD44+'VOR Summary'!BH44</f>
        <v>15</v>
      </c>
      <c r="J49" s="27">
        <f t="shared" si="2"/>
        <v>6.726457399103139E-2</v>
      </c>
      <c r="K49" s="1">
        <f>'VOR Summary'!T44+'VOR Summary'!U44+'VOR Summary'!V44+'VOR Summary'!W44+'VOR Summary'!X44+'VOR Summary'!Y44-'VOR Summary'!AM44-'VOR Summary'!AN44-'VOR Summary'!AO44-'VOR Summary'!AP44</f>
        <v>52</v>
      </c>
      <c r="L49" s="1">
        <f>'VOR Summary'!BL44+'VOR Summary'!BM44+'VOR Summary'!BN44+'VOR Summary'!BO44+'VOR Summary'!BP44+'VOR Summary'!BQ44-'VOR Summary'!CE44-'VOR Summary'!CF44-'VOR Summary'!CG44-'VOR Summary'!CH44</f>
        <v>8</v>
      </c>
      <c r="M49" s="27">
        <f t="shared" si="3"/>
        <v>0.15384615384615385</v>
      </c>
      <c r="N49" s="1">
        <f>'VOR Summary'!AQ44-'VOR Summary'!AS44</f>
        <v>0</v>
      </c>
      <c r="O49" s="203">
        <f>'VOR Summary'!AR44</f>
        <v>3</v>
      </c>
      <c r="P49" s="1">
        <v>213</v>
      </c>
    </row>
    <row r="50" spans="1:16" ht="13.5" x14ac:dyDescent="0.2">
      <c r="A50" s="15" t="s">
        <v>306</v>
      </c>
      <c r="B50" s="1">
        <f>SUM('VOR Summary'!B45:G45)</f>
        <v>9320</v>
      </c>
      <c r="C50" s="1">
        <f>SUM('VOR Summary'!AT45:AY45)</f>
        <v>3124</v>
      </c>
      <c r="D50" s="27">
        <f t="shared" si="0"/>
        <v>0.33519313304721032</v>
      </c>
      <c r="E50" s="1">
        <f>'VOR Summary'!H45+'VOR Summary'!I45+'VOR Summary'!AD45+'VOR Summary'!J45+'VOR Summary'!K45+'VOR Summary'!L45-'VOR Summary'!AE45-'VOR Summary'!AH45-'VOR Summary'!AI45</f>
        <v>1814</v>
      </c>
      <c r="F50" s="1">
        <f>'VOR Summary'!AZ45+'VOR Summary'!BA45+'VOR Summary'!BV45+'VOR Summary'!BB45+'VOR Summary'!BC45+'VOR Summary'!BD45-'VOR Summary'!BW45-'VOR Summary'!BZ45-'VOR Summary'!CA45</f>
        <v>399</v>
      </c>
      <c r="G50" s="27">
        <f t="shared" si="1"/>
        <v>0.21995589856670342</v>
      </c>
      <c r="H50" s="1">
        <f>'VOR Summary'!M45+'VOR Summary'!N45+'VOR Summary'!O45+'VOR Summary'!Q45+'VOR Summary'!R45+'VOR Summary'!S45-'VOR Summary'!AL45+'VOR Summary'!P45</f>
        <v>1028</v>
      </c>
      <c r="I50" s="1">
        <f>'VOR Summary'!BE45+'VOR Summary'!BF45+'VOR Summary'!BG45+'VOR Summary'!BI45+'VOR Summary'!BJ45+'VOR Summary'!BK45-'VOR Summary'!CD45+'VOR Summary'!BH45</f>
        <v>143</v>
      </c>
      <c r="J50" s="27">
        <f t="shared" si="2"/>
        <v>0.13910505836575876</v>
      </c>
      <c r="K50" s="1">
        <f>'VOR Summary'!T45+'VOR Summary'!U45+'VOR Summary'!V45+'VOR Summary'!W45+'VOR Summary'!X45+'VOR Summary'!Y45-'VOR Summary'!AM45-'VOR Summary'!AN45-'VOR Summary'!AO45-'VOR Summary'!AP45</f>
        <v>620</v>
      </c>
      <c r="L50" s="1">
        <f>'VOR Summary'!BL45+'VOR Summary'!BM45+'VOR Summary'!BN45+'VOR Summary'!BO45+'VOR Summary'!BP45+'VOR Summary'!BQ45-'VOR Summary'!CE45-'VOR Summary'!CF45-'VOR Summary'!CG45-'VOR Summary'!CH45</f>
        <v>288</v>
      </c>
      <c r="M50" s="27">
        <f t="shared" si="3"/>
        <v>0.46451612903225808</v>
      </c>
      <c r="N50" s="1">
        <f>'VOR Summary'!AQ45-'VOR Summary'!AS45</f>
        <v>11</v>
      </c>
      <c r="O50" s="203">
        <f>'VOR Summary'!AR45</f>
        <v>4</v>
      </c>
      <c r="P50" s="1">
        <v>3539</v>
      </c>
    </row>
    <row r="51" spans="1:16" ht="13.5" x14ac:dyDescent="0.2">
      <c r="A51" s="38" t="s">
        <v>337</v>
      </c>
      <c r="B51" s="40">
        <f>SUM('VOR Summary'!B46:G46)</f>
        <v>12036</v>
      </c>
      <c r="C51" s="40">
        <f>SUM('VOR Summary'!AT46:AY46)</f>
        <v>3326</v>
      </c>
      <c r="D51" s="39">
        <f t="shared" si="0"/>
        <v>0.27633765370555002</v>
      </c>
      <c r="E51" s="40">
        <f>'VOR Summary'!H46+'VOR Summary'!I46+'VOR Summary'!J46+'VOR Summary'!K46+'VOR Summary'!L46-'VOR Summary'!AE46-'VOR Summary'!AH46-'VOR Summary'!AI46</f>
        <v>835</v>
      </c>
      <c r="F51" s="40">
        <f>'VOR Summary'!AZ46+'VOR Summary'!BA46+'VOR Summary'!BB46+'VOR Summary'!BC46+'VOR Summary'!BD46-'VOR Summary'!BW46-'VOR Summary'!BZ46-'VOR Summary'!CA46</f>
        <v>45</v>
      </c>
      <c r="G51" s="39">
        <f t="shared" si="1"/>
        <v>5.3892215568862277E-2</v>
      </c>
      <c r="H51" s="40">
        <f>'VOR Summary'!M46+'VOR Summary'!N46+'VOR Summary'!O46+'VOR Summary'!Q46+'VOR Summary'!R46+'VOR Summary'!S46-'VOR Summary'!AL46+'VOR Summary'!P46</f>
        <v>969</v>
      </c>
      <c r="I51" s="40">
        <f>'VOR Summary'!BE46+'VOR Summary'!BF46+'VOR Summary'!BG46+'VOR Summary'!BI46+'VOR Summary'!BJ46+'VOR Summary'!BK46-'VOR Summary'!CD46+'VOR Summary'!BH46</f>
        <v>211</v>
      </c>
      <c r="J51" s="39">
        <f t="shared" si="2"/>
        <v>0.21775025799793601</v>
      </c>
      <c r="K51" s="40">
        <f>'VOR Summary'!T46+'VOR Summary'!U46+'VOR Summary'!V46+'VOR Summary'!W46+'VOR Summary'!X46+'VOR Summary'!Y46-'VOR Summary'!AM46-'VOR Summary'!AN46-'VOR Summary'!AO46-'VOR Summary'!AP46</f>
        <v>479</v>
      </c>
      <c r="L51" s="40">
        <f>'VOR Summary'!BL46+'VOR Summary'!BM46+'VOR Summary'!BN46+'VOR Summary'!BO46+'VOR Summary'!BP46+'VOR Summary'!BQ46-'VOR Summary'!CE46-'VOR Summary'!CF46-'VOR Summary'!CG46-'VOR Summary'!CH46</f>
        <v>202</v>
      </c>
      <c r="M51" s="39">
        <f t="shared" si="3"/>
        <v>0.42171189979123175</v>
      </c>
      <c r="N51" s="40">
        <f>'VOR Summary'!AQ46-'VOR Summary'!AS46</f>
        <v>20</v>
      </c>
      <c r="O51" s="202">
        <v>0</v>
      </c>
      <c r="P51" s="303">
        <v>1305</v>
      </c>
    </row>
    <row r="52" spans="1:16" ht="13.5" x14ac:dyDescent="0.2">
      <c r="A52" s="15" t="s">
        <v>308</v>
      </c>
      <c r="B52" s="1">
        <f>SUM('VOR Summary'!B47:G47)</f>
        <v>19440</v>
      </c>
      <c r="C52" s="1">
        <f>SUM('VOR Summary'!AT47:AY47)</f>
        <v>7165</v>
      </c>
      <c r="D52" s="27">
        <f t="shared" si="0"/>
        <v>0.36856995884773663</v>
      </c>
      <c r="E52" s="1">
        <f>'VOR Summary'!H47+'VOR Summary'!I47+'VOR Summary'!AD47+'VOR Summary'!J47+'VOR Summary'!K47+'VOR Summary'!L47-'VOR Summary'!AE47-'VOR Summary'!AH47-'VOR Summary'!AI47</f>
        <v>2824</v>
      </c>
      <c r="F52" s="1">
        <f>'VOR Summary'!AZ47+'VOR Summary'!BA47+'VOR Summary'!BV47+'VOR Summary'!BB47+'VOR Summary'!BC47+'VOR Summary'!BD47-'VOR Summary'!BW47-'VOR Summary'!BZ47-'VOR Summary'!CA47</f>
        <v>241</v>
      </c>
      <c r="G52" s="27">
        <f t="shared" si="1"/>
        <v>8.5339943342776198E-2</v>
      </c>
      <c r="H52" s="1">
        <f>'VOR Summary'!M47+'VOR Summary'!N47+'VOR Summary'!O47+'VOR Summary'!Q47+'VOR Summary'!R47+'VOR Summary'!S47-'VOR Summary'!AL47+'VOR Summary'!P47</f>
        <v>1145</v>
      </c>
      <c r="I52" s="1">
        <f>'VOR Summary'!BE47+'VOR Summary'!BF47+'VOR Summary'!BG47+'VOR Summary'!BI47+'VOR Summary'!BJ47+'VOR Summary'!BK47-'VOR Summary'!CD47+'VOR Summary'!BH47</f>
        <v>150</v>
      </c>
      <c r="J52" s="27">
        <f t="shared" si="2"/>
        <v>0.13100436681222707</v>
      </c>
      <c r="K52" s="1">
        <f>'VOR Summary'!T47+'VOR Summary'!U47+'VOR Summary'!V47+'VOR Summary'!W47+'VOR Summary'!X47+'VOR Summary'!Y47-'VOR Summary'!AM47-'VOR Summary'!AN47-'VOR Summary'!AO47-'VOR Summary'!AP47</f>
        <v>1083</v>
      </c>
      <c r="L52" s="1">
        <f>'VOR Summary'!BL47+'VOR Summary'!BM47+'VOR Summary'!BN47+'VOR Summary'!BO47+'VOR Summary'!BP47+'VOR Summary'!BQ47-'VOR Summary'!CE47-'VOR Summary'!CF47-'VOR Summary'!CG47-'VOR Summary'!CH47</f>
        <v>401</v>
      </c>
      <c r="M52" s="27">
        <f t="shared" si="3"/>
        <v>0.37026777469990768</v>
      </c>
      <c r="N52" s="1">
        <f>'VOR Summary'!AQ47-'VOR Summary'!AS47</f>
        <v>1</v>
      </c>
      <c r="O52" s="203">
        <f>'VOR Summary'!AR47</f>
        <v>1</v>
      </c>
      <c r="P52" s="1">
        <v>8592</v>
      </c>
    </row>
    <row r="53" spans="1:16" ht="13.5" x14ac:dyDescent="0.2">
      <c r="A53" s="55" t="s">
        <v>309</v>
      </c>
      <c r="B53" s="37">
        <f>SUM('VOR Summary'!B48:G48)</f>
        <v>3259</v>
      </c>
      <c r="C53" s="37">
        <f>SUM('VOR Summary'!AT48:AY48)</f>
        <v>1157</v>
      </c>
      <c r="D53" s="36">
        <f t="shared" si="0"/>
        <v>0.35501687634243634</v>
      </c>
      <c r="E53" s="37">
        <f>'VOR Summary'!H48+'VOR Summary'!I48+'VOR Summary'!AD48+'VOR Summary'!J48+'VOR Summary'!K48+'VOR Summary'!L48-'VOR Summary'!AE48-'VOR Summary'!AH48-'VOR Summary'!AI48</f>
        <v>816</v>
      </c>
      <c r="F53" s="37">
        <f>'VOR Summary'!AZ48+'VOR Summary'!BA48+'VOR Summary'!BV48+'VOR Summary'!BB48+'VOR Summary'!BC48+'VOR Summary'!BD48-'VOR Summary'!BW48-'VOR Summary'!BZ48-'VOR Summary'!CA48</f>
        <v>69</v>
      </c>
      <c r="G53" s="36">
        <f t="shared" si="1"/>
        <v>8.455882352941177E-2</v>
      </c>
      <c r="H53" s="37">
        <f>'VOR Summary'!M48+'VOR Summary'!N48+'VOR Summary'!O48+'VOR Summary'!Q48+'VOR Summary'!R48+'VOR Summary'!S48-'VOR Summary'!AL48+'VOR Summary'!P48</f>
        <v>332</v>
      </c>
      <c r="I53" s="37">
        <f>'VOR Summary'!BE48+'VOR Summary'!BF48+'VOR Summary'!BG48+'VOR Summary'!BI48+'VOR Summary'!BJ48+'VOR Summary'!BK48-'VOR Summary'!CD48+'VOR Summary'!BH48</f>
        <v>54</v>
      </c>
      <c r="J53" s="36">
        <f t="shared" si="2"/>
        <v>0.16265060240963855</v>
      </c>
      <c r="K53" s="37">
        <f>'VOR Summary'!T48+'VOR Summary'!U48+'VOR Summary'!V48+'VOR Summary'!W48+'VOR Summary'!X48+'VOR Summary'!Y48-'VOR Summary'!AM48-'VOR Summary'!AN48-'VOR Summary'!AO48-'VOR Summary'!AP48</f>
        <v>496</v>
      </c>
      <c r="L53" s="37">
        <f>'VOR Summary'!BL48+'VOR Summary'!BM48+'VOR Summary'!BN48+'VOR Summary'!BO48+'VOR Summary'!BP48+'VOR Summary'!BQ48-'VOR Summary'!CE48-'VOR Summary'!CF48-'VOR Summary'!CG48-'VOR Summary'!CH48</f>
        <v>360</v>
      </c>
      <c r="M53" s="36">
        <f t="shared" si="3"/>
        <v>0.72580645161290325</v>
      </c>
      <c r="N53" s="37">
        <f>'VOR Summary'!AQ48-'VOR Summary'!AS48</f>
        <v>0</v>
      </c>
      <c r="O53" s="37">
        <f>'VOR Summary'!AR48</f>
        <v>1</v>
      </c>
      <c r="P53" s="37">
        <v>1116</v>
      </c>
    </row>
    <row r="54" spans="1:16" ht="13.5" x14ac:dyDescent="0.2">
      <c r="A54" s="15" t="s">
        <v>310</v>
      </c>
      <c r="B54" s="1">
        <f>SUM('VOR Summary'!B49:G49)</f>
        <v>3146</v>
      </c>
      <c r="C54" s="1">
        <f>SUM('VOR Summary'!AT49:AY49)</f>
        <v>1134</v>
      </c>
      <c r="D54" s="27">
        <f t="shared" si="0"/>
        <v>0.36045772409408772</v>
      </c>
      <c r="E54" s="1">
        <f>'VOR Summary'!H49+'VOR Summary'!I49+'VOR Summary'!AD49+'VOR Summary'!J49+'VOR Summary'!K49+'VOR Summary'!L49-'VOR Summary'!AE49-'VOR Summary'!AH49-'VOR Summary'!AI49</f>
        <v>500</v>
      </c>
      <c r="F54" s="1">
        <f>'VOR Summary'!AZ49+'VOR Summary'!BA49+'VOR Summary'!BV49+'VOR Summary'!BB49+'VOR Summary'!BC49+'VOR Summary'!BD49-'VOR Summary'!BW49-'VOR Summary'!BZ49-'VOR Summary'!CA49</f>
        <v>51</v>
      </c>
      <c r="G54" s="27">
        <f t="shared" si="1"/>
        <v>0.10199999999999999</v>
      </c>
      <c r="H54" s="1">
        <f>'VOR Summary'!M49+'VOR Summary'!N49+'VOR Summary'!O49+'VOR Summary'!Q49+'VOR Summary'!R49+'VOR Summary'!S49-'VOR Summary'!AL49+'VOR Summary'!P49</f>
        <v>129</v>
      </c>
      <c r="I54" s="1">
        <f>'VOR Summary'!BE49+'VOR Summary'!BF49+'VOR Summary'!BG49+'VOR Summary'!BI49+'VOR Summary'!BJ49+'VOR Summary'!BK49-'VOR Summary'!CD49+'VOR Summary'!BH49</f>
        <v>14</v>
      </c>
      <c r="J54" s="27">
        <f t="shared" si="2"/>
        <v>0.10852713178294573</v>
      </c>
      <c r="K54" s="1">
        <f>'VOR Summary'!T49+'VOR Summary'!U49+'VOR Summary'!V49+'VOR Summary'!W49+'VOR Summary'!X49+'VOR Summary'!Y49-'VOR Summary'!AM49-'VOR Summary'!AN49-'VOR Summary'!AO49-'VOR Summary'!AP49</f>
        <v>277</v>
      </c>
      <c r="L54" s="1">
        <f>'VOR Summary'!BL49+'VOR Summary'!BM49+'VOR Summary'!BN49+'VOR Summary'!BO49+'VOR Summary'!BP49+'VOR Summary'!BQ49-'VOR Summary'!CE49-'VOR Summary'!CF49-'VOR Summary'!CG49-'VOR Summary'!CH49</f>
        <v>108</v>
      </c>
      <c r="M54" s="27">
        <f t="shared" si="3"/>
        <v>0.38989169675090252</v>
      </c>
      <c r="N54" s="1">
        <f>'VOR Summary'!AQ49-'VOR Summary'!AS49</f>
        <v>0</v>
      </c>
      <c r="O54" s="1">
        <f>'VOR Summary'!AR49</f>
        <v>0</v>
      </c>
      <c r="P54" s="1">
        <v>1933</v>
      </c>
    </row>
    <row r="55" spans="1:16" ht="13.5" x14ac:dyDescent="0.2">
      <c r="A55" s="15" t="s">
        <v>311</v>
      </c>
      <c r="B55" s="1">
        <f>SUM('VOR Summary'!B50:G50)</f>
        <v>1339</v>
      </c>
      <c r="C55" s="1">
        <f>SUM('VOR Summary'!AT50:AY50)</f>
        <v>557</v>
      </c>
      <c r="D55" s="27">
        <f t="shared" si="0"/>
        <v>0.41598207617625094</v>
      </c>
      <c r="E55" s="1">
        <f>'VOR Summary'!H50+'VOR Summary'!I50+'VOR Summary'!AD50+'VOR Summary'!J50+'VOR Summary'!K50+'VOR Summary'!L50-'VOR Summary'!AE50-'VOR Summary'!AH50-'VOR Summary'!AI50</f>
        <v>766</v>
      </c>
      <c r="F55" s="1">
        <f>'VOR Summary'!AZ50+'VOR Summary'!BA50+'VOR Summary'!BV50+'VOR Summary'!BB50+'VOR Summary'!BC50+'VOR Summary'!BD50-'VOR Summary'!BW50-'VOR Summary'!BZ50-'VOR Summary'!CA50</f>
        <v>299</v>
      </c>
      <c r="G55" s="27">
        <f t="shared" si="1"/>
        <v>0.39033942558746737</v>
      </c>
      <c r="H55" s="1">
        <f>'VOR Summary'!M50+'VOR Summary'!N50+'VOR Summary'!O50+'VOR Summary'!Q50+'VOR Summary'!R50+'VOR Summary'!S50-'VOR Summary'!AL50+'VOR Summary'!P50</f>
        <v>296</v>
      </c>
      <c r="I55" s="1">
        <f>'VOR Summary'!BE50+'VOR Summary'!BF50+'VOR Summary'!BG50+'VOR Summary'!BI50+'VOR Summary'!BJ50+'VOR Summary'!BK50-'VOR Summary'!CD50+'VOR Summary'!BH50</f>
        <v>139</v>
      </c>
      <c r="J55" s="27">
        <f t="shared" si="2"/>
        <v>0.46959459459459457</v>
      </c>
      <c r="K55" s="1">
        <f>'VOR Summary'!T50+'VOR Summary'!U50+'VOR Summary'!V50+'VOR Summary'!W50+'VOR Summary'!X50+'VOR Summary'!Y50-'VOR Summary'!AM50-'VOR Summary'!AN50-'VOR Summary'!AO50-'VOR Summary'!AP50</f>
        <v>102</v>
      </c>
      <c r="L55" s="1">
        <f>'VOR Summary'!BL50+'VOR Summary'!BM50+'VOR Summary'!BN50+'VOR Summary'!BO50+'VOR Summary'!BP50+'VOR Summary'!BQ50-'VOR Summary'!CE50-'VOR Summary'!CF50-'VOR Summary'!CG50-'VOR Summary'!CH50</f>
        <v>74</v>
      </c>
      <c r="M55" s="27">
        <f t="shared" si="3"/>
        <v>0.72549019607843135</v>
      </c>
      <c r="N55" s="1">
        <f>'VOR Summary'!AQ50-'VOR Summary'!AS50</f>
        <v>1</v>
      </c>
      <c r="O55" s="1">
        <f>'VOR Summary'!AR50</f>
        <v>0</v>
      </c>
      <c r="P55" s="1">
        <v>210</v>
      </c>
    </row>
    <row r="56" spans="1:16" ht="13.5" x14ac:dyDescent="0.2">
      <c r="A56" s="15" t="s">
        <v>312</v>
      </c>
      <c r="B56" s="1">
        <f>SUM('VOR Summary'!B51:G51)</f>
        <v>1531</v>
      </c>
      <c r="C56" s="1">
        <f>SUM('VOR Summary'!AT51:AY51)</f>
        <v>244</v>
      </c>
      <c r="D56" s="27">
        <f t="shared" si="0"/>
        <v>0.15937295885042455</v>
      </c>
      <c r="E56" s="1">
        <f>'VOR Summary'!H51+'VOR Summary'!I51+'VOR Summary'!AD51+'VOR Summary'!J51+'VOR Summary'!K51+'VOR Summary'!L51-'VOR Summary'!AE51-'VOR Summary'!AH51-'VOR Summary'!AI51</f>
        <v>488</v>
      </c>
      <c r="F56" s="1">
        <f>'VOR Summary'!AZ51+'VOR Summary'!BA51+'VOR Summary'!BV51+'VOR Summary'!BB51+'VOR Summary'!BC51+'VOR Summary'!BD51-'VOR Summary'!BW51-'VOR Summary'!BZ51-'VOR Summary'!CA51</f>
        <v>55</v>
      </c>
      <c r="G56" s="27">
        <f t="shared" si="1"/>
        <v>0.11270491803278689</v>
      </c>
      <c r="H56" s="1">
        <f>'VOR Summary'!M51+'VOR Summary'!N51+'VOR Summary'!O51+'VOR Summary'!Q51+'VOR Summary'!R51+'VOR Summary'!S51-'VOR Summary'!AL51+'VOR Summary'!P51</f>
        <v>150</v>
      </c>
      <c r="I56" s="1">
        <f>'VOR Summary'!BE51+'VOR Summary'!BF51+'VOR Summary'!BG51+'VOR Summary'!BI51+'VOR Summary'!BJ51+'VOR Summary'!BK51-'VOR Summary'!CD51+'VOR Summary'!BH51</f>
        <v>18</v>
      </c>
      <c r="J56" s="27">
        <f t="shared" si="2"/>
        <v>0.12</v>
      </c>
      <c r="K56" s="1">
        <f>'VOR Summary'!T51+'VOR Summary'!U51+'VOR Summary'!V51+'VOR Summary'!W51+'VOR Summary'!X51+'VOR Summary'!Y51-'VOR Summary'!AM51-'VOR Summary'!AN51-'VOR Summary'!AO51-'VOR Summary'!AP51</f>
        <v>130</v>
      </c>
      <c r="L56" s="1">
        <f>'VOR Summary'!BL51+'VOR Summary'!BM51+'VOR Summary'!BN51+'VOR Summary'!BO51+'VOR Summary'!BP51+'VOR Summary'!BQ51-'VOR Summary'!CE51-'VOR Summary'!CF51-'VOR Summary'!CG51-'VOR Summary'!CH51</f>
        <v>35</v>
      </c>
      <c r="M56" s="27">
        <f t="shared" si="3"/>
        <v>0.26923076923076922</v>
      </c>
      <c r="N56" s="1">
        <f>'VOR Summary'!AQ51-'VOR Summary'!AS51</f>
        <v>0</v>
      </c>
      <c r="O56" s="1">
        <f>'VOR Summary'!AR51</f>
        <v>0</v>
      </c>
      <c r="P56" s="1">
        <v>541</v>
      </c>
    </row>
    <row r="57" spans="1:16" ht="13.5" x14ac:dyDescent="0.2">
      <c r="A57" s="293" t="s">
        <v>313</v>
      </c>
      <c r="B57" s="239">
        <f>SUM('VOR Summary'!B53:G53)+'SB Calculation'!B6+'SB Calculation'!B7</f>
        <v>6075</v>
      </c>
      <c r="C57" s="294">
        <f>SUM('VOR Summary'!AT53:AY53)+'SB Calculation'!E6+'SB Calculation'!E7</f>
        <v>1845</v>
      </c>
      <c r="D57" s="295">
        <f>C57/B57</f>
        <v>0.3037037037037037</v>
      </c>
      <c r="E57" s="294">
        <f>'VOR Summary'!H53+'VOR Summary'!I53+'VOR Summary'!AD53+'VOR Summary'!J53+'VOR Summary'!K53+'VOR Summary'!L53-'VOR Summary'!AE53-'VOR Summary'!AH53-'VOR Summary'!AI53+'SB Calculation'!B8</f>
        <v>1421</v>
      </c>
      <c r="F57" s="294">
        <f>'VOR Summary'!AZ53+'VOR Summary'!BA53+'VOR Summary'!BV53+'VOR Summary'!BB53+'VOR Summary'!BC53+'VOR Summary'!BD53-'VOR Summary'!BW53-'VOR Summary'!BZ53-'VOR Summary'!CA53+'SB Calculation'!E8</f>
        <v>184</v>
      </c>
      <c r="G57" s="295">
        <f>F57/E57</f>
        <v>0.12948627726952849</v>
      </c>
      <c r="H57" s="294">
        <f>'VOR Summary'!M53+'VOR Summary'!N53+'VOR Summary'!O53+'VOR Summary'!Q53+'VOR Summary'!R53+'VOR Summary'!S53-'VOR Summary'!AL53+'VOR Summary'!P53</f>
        <v>1324</v>
      </c>
      <c r="I57" s="294">
        <f>'VOR Summary'!BE53+'VOR Summary'!BF53+'VOR Summary'!BG53+'VOR Summary'!BI53+'VOR Summary'!BJ53+'VOR Summary'!BK53-'VOR Summary'!CD53+'VOR Summary'!BH53</f>
        <v>266</v>
      </c>
      <c r="J57" s="295">
        <f>I57/H57</f>
        <v>0.20090634441087613</v>
      </c>
      <c r="K57" s="294">
        <f>'VOR Summary'!T53+'VOR Summary'!U53+'VOR Summary'!V53+'VOR Summary'!W53+'VOR Summary'!X53+'VOR Summary'!Y53-'VOR Summary'!AM53-'VOR Summary'!AN53-'VOR Summary'!AO53-'VOR Summary'!AP53</f>
        <v>255</v>
      </c>
      <c r="L57" s="294">
        <f>'VOR Summary'!BL53+'VOR Summary'!BM53+'VOR Summary'!BN53+'VOR Summary'!BO53+'VOR Summary'!BP53+'VOR Summary'!BQ53-'VOR Summary'!CE53-'VOR Summary'!CF53-'VOR Summary'!CG53-'VOR Summary'!CH53</f>
        <v>74</v>
      </c>
      <c r="M57" s="295">
        <f>L57/K57</f>
        <v>0.29019607843137257</v>
      </c>
      <c r="N57" s="294">
        <f>'VOR Summary'!AQ53-'VOR Summary'!AS53</f>
        <v>1</v>
      </c>
      <c r="O57" s="294">
        <f>'VOR Summary'!AR53</f>
        <v>0</v>
      </c>
      <c r="P57" s="294">
        <v>3111</v>
      </c>
    </row>
    <row r="58" spans="1:16" ht="13.5" x14ac:dyDescent="0.2">
      <c r="A58" s="293" t="s">
        <v>400</v>
      </c>
      <c r="B58" s="239">
        <f>SUM('VOR Summary'!B54:G54)</f>
        <v>874</v>
      </c>
      <c r="C58" s="294">
        <f>SUM('VOR Summary'!AT54:AY54)</f>
        <v>337</v>
      </c>
      <c r="D58" s="295">
        <f>C58/B58</f>
        <v>0.38558352402745993</v>
      </c>
      <c r="E58" s="294">
        <f>'VOR Summary'!H54+'VOR Summary'!I54+'VOR Summary'!AD54+'VOR Summary'!J54+'VOR Summary'!K54+'VOR Summary'!L54-'VOR Summary'!AE54-'VOR Summary'!AH54-'VOR Summary'!AI54</f>
        <v>365</v>
      </c>
      <c r="F58" s="294">
        <f>'VOR Summary'!AZ54+'VOR Summary'!BA54+'VOR Summary'!BV54+'VOR Summary'!BB54+'VOR Summary'!BC54+'VOR Summary'!BD54-'VOR Summary'!BW54-'VOR Summary'!BZ54-'VOR Summary'!CA54</f>
        <v>187</v>
      </c>
      <c r="G58" s="295">
        <f>F58/E58</f>
        <v>0.51232876712328768</v>
      </c>
      <c r="H58" s="294">
        <f>'VOR Summary'!M54+'VOR Summary'!N54+'VOR Summary'!O54+'VOR Summary'!Q54+'VOR Summary'!R54+'VOR Summary'!S54-'VOR Summary'!AL54+'VOR Summary'!P54</f>
        <v>156</v>
      </c>
      <c r="I58" s="294">
        <f>'VOR Summary'!BE54+'VOR Summary'!BF54+'VOR Summary'!BG54+'VOR Summary'!BI54+'VOR Summary'!BJ54+'VOR Summary'!BK54-'VOR Summary'!CD54+'VOR Summary'!BH54</f>
        <v>34</v>
      </c>
      <c r="J58" s="295">
        <f>I58/H58</f>
        <v>0.21794871794871795</v>
      </c>
      <c r="K58" s="294">
        <f>'VOR Summary'!T54+'VOR Summary'!U54+'VOR Summary'!V54+'VOR Summary'!W54+'VOR Summary'!X54+'VOR Summary'!Y54-'VOR Summary'!AM54-'VOR Summary'!AN54-'VOR Summary'!AO54-'VOR Summary'!AP54</f>
        <v>79</v>
      </c>
      <c r="L58" s="294">
        <f>'VOR Summary'!BL54+'VOR Summary'!BM54+'VOR Summary'!BN54+'VOR Summary'!BO54+'VOR Summary'!BP54+'VOR Summary'!BQ54-'VOR Summary'!CE54-'VOR Summary'!CF54-'VOR Summary'!CG54-'VOR Summary'!CH54</f>
        <v>21</v>
      </c>
      <c r="M58" s="295">
        <f>L58/K58</f>
        <v>0.26582278481012656</v>
      </c>
      <c r="N58" s="294">
        <f>'VOR Summary'!AQ54-'VOR Summary'!AS54</f>
        <v>1</v>
      </c>
      <c r="O58" s="294">
        <f>'VOR Summary'!AR54</f>
        <v>0</v>
      </c>
      <c r="P58" s="294">
        <v>232</v>
      </c>
    </row>
    <row r="59" spans="1:16" ht="13.5" x14ac:dyDescent="0.2">
      <c r="A59" s="15" t="s">
        <v>314</v>
      </c>
      <c r="B59" s="294">
        <f>SUM('VOR Summary'!B55:G55)</f>
        <v>1501</v>
      </c>
      <c r="C59" s="294">
        <f>SUM('VOR Summary'!AT55:AY55)</f>
        <v>371</v>
      </c>
      <c r="D59" s="295">
        <f t="shared" ref="D59:D69" si="4">C59/B59</f>
        <v>0.24716855429713525</v>
      </c>
      <c r="E59" s="294">
        <f>'VOR Summary'!H55+'VOR Summary'!I55+'VOR Summary'!AD55+'VOR Summary'!J55+'VOR Summary'!K55+'VOR Summary'!L55-'VOR Summary'!AE55-'VOR Summary'!AH55-'VOR Summary'!AI55</f>
        <v>306</v>
      </c>
      <c r="F59" s="294">
        <f>'VOR Summary'!AZ55+'VOR Summary'!BA55+'VOR Summary'!BV55+'VOR Summary'!BB55+'VOR Summary'!BC55+'VOR Summary'!BD55-'VOR Summary'!BW55-'VOR Summary'!BZ55-'VOR Summary'!CA55</f>
        <v>18</v>
      </c>
      <c r="G59" s="295">
        <f t="shared" ref="G59:G69" si="5">F59/E59</f>
        <v>5.8823529411764705E-2</v>
      </c>
      <c r="H59" s="294">
        <f>'VOR Summary'!M55+'VOR Summary'!N55+'VOR Summary'!O55+'VOR Summary'!Q55+'VOR Summary'!R55+'VOR Summary'!S55-'VOR Summary'!AL55+'VOR Summary'!P55</f>
        <v>183</v>
      </c>
      <c r="I59" s="294">
        <f>'VOR Summary'!BE55+'VOR Summary'!BF55+'VOR Summary'!BG55+'VOR Summary'!BI55+'VOR Summary'!BJ55+'VOR Summary'!BK55-'VOR Summary'!CD55+'VOR Summary'!BH55</f>
        <v>28</v>
      </c>
      <c r="J59" s="295">
        <f t="shared" ref="J59:J69" si="6">I59/H59</f>
        <v>0.15300546448087432</v>
      </c>
      <c r="K59" s="294">
        <f>'VOR Summary'!T55+'VOR Summary'!U55+'VOR Summary'!V55+'VOR Summary'!W55+'VOR Summary'!X55+'VOR Summary'!Y55-'VOR Summary'!AM55-'VOR Summary'!AN55-'VOR Summary'!AO55-'VOR Summary'!AP55</f>
        <v>146</v>
      </c>
      <c r="L59" s="294">
        <f>'VOR Summary'!BL55+'VOR Summary'!BM55+'VOR Summary'!BN55+'VOR Summary'!BO55+'VOR Summary'!BP55+'VOR Summary'!BQ55-'VOR Summary'!CE55-'VOR Summary'!CF55-'VOR Summary'!CG55-'VOR Summary'!CH55</f>
        <v>21</v>
      </c>
      <c r="M59" s="295">
        <f t="shared" ref="M59:M69" si="7">L59/K59</f>
        <v>0.14383561643835616</v>
      </c>
      <c r="N59" s="294">
        <f>'VOR Summary'!AQ55-'VOR Summary'!AS55</f>
        <v>0</v>
      </c>
      <c r="O59" s="294">
        <f>'VOR Summary'!AR55</f>
        <v>0</v>
      </c>
      <c r="P59" s="294">
        <v>257</v>
      </c>
    </row>
    <row r="60" spans="1:16" ht="13.5" x14ac:dyDescent="0.2">
      <c r="A60" s="15" t="s">
        <v>315</v>
      </c>
      <c r="B60" s="294">
        <f>SUM('VOR Summary'!B56:G56)</f>
        <v>3179</v>
      </c>
      <c r="C60" s="294">
        <f>SUM('VOR Summary'!AT56:AY56)</f>
        <v>1387</v>
      </c>
      <c r="D60" s="295">
        <f t="shared" si="4"/>
        <v>0.43630072349795535</v>
      </c>
      <c r="E60" s="294">
        <f>'VOR Summary'!H56+'VOR Summary'!I56+'VOR Summary'!AD56+'VOR Summary'!J56+'VOR Summary'!K56+'VOR Summary'!L56-'VOR Summary'!AE56-'VOR Summary'!AH56-'VOR Summary'!AI56</f>
        <v>524</v>
      </c>
      <c r="F60" s="294">
        <f>'VOR Summary'!AZ56+'VOR Summary'!BA56+'VOR Summary'!BV56+'VOR Summary'!BB56+'VOR Summary'!BC56+'VOR Summary'!BD56-'VOR Summary'!BW56-'VOR Summary'!BZ56-'VOR Summary'!CA56</f>
        <v>72</v>
      </c>
      <c r="G60" s="295">
        <f t="shared" si="5"/>
        <v>0.13740458015267176</v>
      </c>
      <c r="H60" s="294">
        <f>'VOR Summary'!M56+'VOR Summary'!N56+'VOR Summary'!O56+'VOR Summary'!Q56+'VOR Summary'!R56+'VOR Summary'!S56-'VOR Summary'!AL56+'VOR Summary'!P56</f>
        <v>242</v>
      </c>
      <c r="I60" s="294">
        <f>'VOR Summary'!BE56+'VOR Summary'!BF56+'VOR Summary'!BG56+'VOR Summary'!BI56+'VOR Summary'!BJ56+'VOR Summary'!BK56-'VOR Summary'!CD56+'VOR Summary'!BH56</f>
        <v>41</v>
      </c>
      <c r="J60" s="295">
        <f t="shared" si="6"/>
        <v>0.16942148760330578</v>
      </c>
      <c r="K60" s="294">
        <f>'VOR Summary'!T56+'VOR Summary'!U56+'VOR Summary'!V56+'VOR Summary'!W56+'VOR Summary'!X56+'VOR Summary'!Y56-'VOR Summary'!AM56-'VOR Summary'!AN56-'VOR Summary'!AO56-'VOR Summary'!AP56</f>
        <v>314</v>
      </c>
      <c r="L60" s="294">
        <f>'VOR Summary'!BL56+'VOR Summary'!BM56+'VOR Summary'!BN56+'VOR Summary'!BO56+'VOR Summary'!BP56+'VOR Summary'!BQ56-'VOR Summary'!CE56-'VOR Summary'!CF56-'VOR Summary'!CG56-'VOR Summary'!CH56</f>
        <v>209</v>
      </c>
      <c r="M60" s="295">
        <f t="shared" si="7"/>
        <v>0.66560509554140124</v>
      </c>
      <c r="N60" s="294">
        <f>'VOR Summary'!AQ56-'VOR Summary'!AS56</f>
        <v>0</v>
      </c>
      <c r="O60" s="294">
        <f>'VOR Summary'!AR56</f>
        <v>0</v>
      </c>
      <c r="P60" s="294">
        <v>697</v>
      </c>
    </row>
    <row r="61" spans="1:16" ht="13.5" x14ac:dyDescent="0.2">
      <c r="A61" s="15" t="s">
        <v>316</v>
      </c>
      <c r="B61" s="294">
        <f>SUM('VOR Summary'!B57:G57)</f>
        <v>9508</v>
      </c>
      <c r="C61" s="294">
        <f>SUM('VOR Summary'!AT57:AY57)</f>
        <v>4059</v>
      </c>
      <c r="D61" s="295">
        <f t="shared" si="4"/>
        <v>0.42690366007572572</v>
      </c>
      <c r="E61" s="294">
        <f>'VOR Summary'!H57+'VOR Summary'!I57+'VOR Summary'!AD57+'VOR Summary'!J57+'VOR Summary'!K57+'VOR Summary'!L57-'VOR Summary'!AE57-'VOR Summary'!AH57-'VOR Summary'!AI57</f>
        <v>2970</v>
      </c>
      <c r="F61" s="294">
        <f>'VOR Summary'!AZ57+'VOR Summary'!BA57+'VOR Summary'!BV57+'VOR Summary'!BB57+'VOR Summary'!BC57+'VOR Summary'!BD57-'VOR Summary'!BW57-'VOR Summary'!BZ57-'VOR Summary'!CA57</f>
        <v>726</v>
      </c>
      <c r="G61" s="295">
        <f t="shared" si="5"/>
        <v>0.24444444444444444</v>
      </c>
      <c r="H61" s="294">
        <f>'VOR Summary'!M57+'VOR Summary'!N57+'VOR Summary'!O57+'VOR Summary'!Q57+'VOR Summary'!R57+'VOR Summary'!S57-'VOR Summary'!AL57+'VOR Summary'!P57</f>
        <v>257</v>
      </c>
      <c r="I61" s="294">
        <f>'VOR Summary'!BE57+'VOR Summary'!BF57+'VOR Summary'!BG57+'VOR Summary'!BI57+'VOR Summary'!BJ57+'VOR Summary'!BK57-'VOR Summary'!CD57+'VOR Summary'!BH57</f>
        <v>79</v>
      </c>
      <c r="J61" s="295">
        <f t="shared" si="6"/>
        <v>0.30739299610894943</v>
      </c>
      <c r="K61" s="294">
        <f>'VOR Summary'!T57+'VOR Summary'!U57+'VOR Summary'!V57+'VOR Summary'!W57+'VOR Summary'!X57+'VOR Summary'!Y57-'VOR Summary'!AM57-'VOR Summary'!AN57-'VOR Summary'!AO57-'VOR Summary'!AP57</f>
        <v>1196</v>
      </c>
      <c r="L61" s="294">
        <f>'VOR Summary'!BL57+'VOR Summary'!BM57+'VOR Summary'!BN57+'VOR Summary'!BO57+'VOR Summary'!BP57+'VOR Summary'!BQ57-'VOR Summary'!CE57-'VOR Summary'!CF57-'VOR Summary'!CG57-'VOR Summary'!CH57</f>
        <v>556</v>
      </c>
      <c r="M61" s="295">
        <f t="shared" si="7"/>
        <v>0.46488294314381273</v>
      </c>
      <c r="N61" s="294">
        <f>'VOR Summary'!AQ57-'VOR Summary'!AS57</f>
        <v>4</v>
      </c>
      <c r="O61" s="294">
        <f>'VOR Summary'!AR57</f>
        <v>1</v>
      </c>
      <c r="P61" s="294">
        <v>5267</v>
      </c>
    </row>
    <row r="62" spans="1:16" ht="13.5" x14ac:dyDescent="0.2">
      <c r="A62" s="16" t="s">
        <v>317</v>
      </c>
      <c r="B62" s="294">
        <f>SUM('VOR Summary'!B58:G58)</f>
        <v>1700</v>
      </c>
      <c r="C62" s="294">
        <f>SUM('VOR Summary'!AT58:AY58)</f>
        <v>412</v>
      </c>
      <c r="D62" s="295">
        <f t="shared" si="4"/>
        <v>0.24235294117647058</v>
      </c>
      <c r="E62" s="294">
        <f>'VOR Summary'!H58+'VOR Summary'!I58+'VOR Summary'!AD58+'VOR Summary'!J58+'VOR Summary'!K58+'VOR Summary'!L58-'VOR Summary'!AE58-'VOR Summary'!AH58-'VOR Summary'!AI58</f>
        <v>17897</v>
      </c>
      <c r="F62" s="294">
        <f>'VOR Summary'!AZ58+'VOR Summary'!BA58+'VOR Summary'!BV58+'VOR Summary'!BB58+'VOR Summary'!BC58+'VOR Summary'!BD58-'VOR Summary'!BW58-'VOR Summary'!BZ58-'VOR Summary'!CA58</f>
        <v>11400</v>
      </c>
      <c r="G62" s="295">
        <f t="shared" si="5"/>
        <v>0.63697826451360562</v>
      </c>
      <c r="H62" s="294">
        <f>'VOR Summary'!M58+'VOR Summary'!N58+'VOR Summary'!O58+'VOR Summary'!Q58+'VOR Summary'!R58+'VOR Summary'!S58-'VOR Summary'!AL58+'VOR Summary'!P58</f>
        <v>57</v>
      </c>
      <c r="I62" s="294">
        <f>'VOR Summary'!BE58+'VOR Summary'!BF58+'VOR Summary'!BG58+'VOR Summary'!BI58+'VOR Summary'!BJ58+'VOR Summary'!BK58-'VOR Summary'!CD58+'VOR Summary'!BH58</f>
        <v>39</v>
      </c>
      <c r="J62" s="295">
        <f t="shared" si="6"/>
        <v>0.68421052631578949</v>
      </c>
      <c r="K62" s="294">
        <f>'VOR Summary'!T58+'VOR Summary'!U58+'VOR Summary'!V58+'VOR Summary'!W58+'VOR Summary'!X58+'VOR Summary'!Y58-'VOR Summary'!AM58-'VOR Summary'!AN58-'VOR Summary'!AO58-'VOR Summary'!AP58</f>
        <v>838</v>
      </c>
      <c r="L62" s="294">
        <f>'VOR Summary'!BL58+'VOR Summary'!BM58+'VOR Summary'!BN58+'VOR Summary'!BO58+'VOR Summary'!BP58+'VOR Summary'!BQ58-'VOR Summary'!CE58-'VOR Summary'!CF58-'VOR Summary'!CG58-'VOR Summary'!CH58</f>
        <v>282</v>
      </c>
      <c r="M62" s="295">
        <f t="shared" si="7"/>
        <v>0.33651551312649164</v>
      </c>
      <c r="N62" s="294">
        <f>'VOR Summary'!AQ58-'VOR Summary'!AS58</f>
        <v>320</v>
      </c>
      <c r="O62" s="294">
        <f>'VOR Summary'!AR58</f>
        <v>58</v>
      </c>
      <c r="P62" s="294">
        <v>1262</v>
      </c>
    </row>
    <row r="63" spans="1:16" ht="13.5" x14ac:dyDescent="0.2">
      <c r="A63" s="15" t="s">
        <v>318</v>
      </c>
      <c r="B63" s="294">
        <f>SUM('VOR Summary'!B59:G59)</f>
        <v>14772</v>
      </c>
      <c r="C63" s="294">
        <f>SUM('VOR Summary'!AT59:AY59)</f>
        <v>7087</v>
      </c>
      <c r="D63" s="295">
        <f t="shared" si="4"/>
        <v>0.47975900352017331</v>
      </c>
      <c r="E63" s="294">
        <f>'VOR Summary'!H59+'VOR Summary'!I59+'VOR Summary'!AD59+'VOR Summary'!J59+'VOR Summary'!K59+'VOR Summary'!L59-'VOR Summary'!AE59-'VOR Summary'!AH59-'VOR Summary'!AI59</f>
        <v>3417</v>
      </c>
      <c r="F63" s="294">
        <f>'VOR Summary'!AZ59+'VOR Summary'!BA59+'VOR Summary'!BV59+'VOR Summary'!BB59+'VOR Summary'!BC59+'VOR Summary'!BD59-'VOR Summary'!BW59-'VOR Summary'!BZ59-'VOR Summary'!CA59</f>
        <v>1408</v>
      </c>
      <c r="G63" s="295">
        <f t="shared" si="5"/>
        <v>0.41205736025753587</v>
      </c>
      <c r="H63" s="294">
        <f>'VOR Summary'!M59+'VOR Summary'!N59+'VOR Summary'!O59+'VOR Summary'!Q59+'VOR Summary'!R59+'VOR Summary'!S59-'VOR Summary'!AL59+'VOR Summary'!P59</f>
        <v>1192</v>
      </c>
      <c r="I63" s="294">
        <f>'VOR Summary'!BE59+'VOR Summary'!BF59+'VOR Summary'!BG59+'VOR Summary'!BI59+'VOR Summary'!BJ59+'VOR Summary'!BK59-'VOR Summary'!CD59+'VOR Summary'!BH59</f>
        <v>538</v>
      </c>
      <c r="J63" s="295">
        <f t="shared" si="6"/>
        <v>0.45134228187919462</v>
      </c>
      <c r="K63" s="294">
        <f>'VOR Summary'!T59+'VOR Summary'!U59+'VOR Summary'!V59+'VOR Summary'!W59+'VOR Summary'!X59+'VOR Summary'!Y59-'VOR Summary'!AM59-'VOR Summary'!AN59-'VOR Summary'!AO59-'VOR Summary'!AP59</f>
        <v>965</v>
      </c>
      <c r="L63" s="294">
        <f>'VOR Summary'!BL59+'VOR Summary'!BM59+'VOR Summary'!BN59+'VOR Summary'!BO59+'VOR Summary'!BP59+'VOR Summary'!BQ59-'VOR Summary'!CE59-'VOR Summary'!CF59-'VOR Summary'!CG59-'VOR Summary'!CH59</f>
        <v>461</v>
      </c>
      <c r="M63" s="295">
        <f t="shared" si="7"/>
        <v>0.47772020725388603</v>
      </c>
      <c r="N63" s="294">
        <f>'VOR Summary'!AQ59-'VOR Summary'!AS59</f>
        <v>10</v>
      </c>
      <c r="O63" s="294">
        <f>'VOR Summary'!AR59</f>
        <v>4</v>
      </c>
      <c r="P63" s="294">
        <v>4425</v>
      </c>
    </row>
    <row r="64" spans="1:16" ht="13.5" x14ac:dyDescent="0.2">
      <c r="A64" s="15" t="s">
        <v>319</v>
      </c>
      <c r="B64" s="294">
        <f>SUM('VOR Summary'!B60:G60)</f>
        <v>8948</v>
      </c>
      <c r="C64" s="294">
        <f>SUM('VOR Summary'!AT60:AY60)</f>
        <v>2822</v>
      </c>
      <c r="D64" s="295">
        <f t="shared" si="4"/>
        <v>0.31537773804202057</v>
      </c>
      <c r="E64" s="294">
        <f>'VOR Summary'!H60+'VOR Summary'!I60+'VOR Summary'!AD60+'VOR Summary'!J60+'VOR Summary'!K60+'VOR Summary'!L60-'VOR Summary'!AE60-'VOR Summary'!AH60-'VOR Summary'!AI60</f>
        <v>1430</v>
      </c>
      <c r="F64" s="294">
        <f>'VOR Summary'!AZ60+'VOR Summary'!BA60+'VOR Summary'!BV60+'VOR Summary'!BB60+'VOR Summary'!BC60+'VOR Summary'!BD60-'VOR Summary'!BW60-'VOR Summary'!BZ60-'VOR Summary'!CA60</f>
        <v>154</v>
      </c>
      <c r="G64" s="295">
        <f t="shared" si="5"/>
        <v>0.1076923076923077</v>
      </c>
      <c r="H64" s="294">
        <f>'VOR Summary'!M60+'VOR Summary'!N60+'VOR Summary'!O60+'VOR Summary'!Q60+'VOR Summary'!R60+'VOR Summary'!S60-'VOR Summary'!AL60+'VOR Summary'!P60</f>
        <v>656</v>
      </c>
      <c r="I64" s="294">
        <f>'VOR Summary'!BE60+'VOR Summary'!BF60+'VOR Summary'!BG60+'VOR Summary'!BI60+'VOR Summary'!BJ60+'VOR Summary'!BK60-'VOR Summary'!CD60+'VOR Summary'!BH60</f>
        <v>103</v>
      </c>
      <c r="J64" s="295">
        <f t="shared" si="6"/>
        <v>0.15701219512195122</v>
      </c>
      <c r="K64" s="294">
        <f>'VOR Summary'!T60+'VOR Summary'!U60+'VOR Summary'!V60+'VOR Summary'!W60+'VOR Summary'!X60+'VOR Summary'!Y60-'VOR Summary'!AM60-'VOR Summary'!AN60-'VOR Summary'!AO60-'VOR Summary'!AP60</f>
        <v>718</v>
      </c>
      <c r="L64" s="294">
        <f>'VOR Summary'!BL60+'VOR Summary'!BM60+'VOR Summary'!BN60+'VOR Summary'!BO60+'VOR Summary'!BP60+'VOR Summary'!BQ60-'VOR Summary'!CE60-'VOR Summary'!CF60-'VOR Summary'!CG60-'VOR Summary'!CH60</f>
        <v>247</v>
      </c>
      <c r="M64" s="295">
        <f t="shared" si="7"/>
        <v>0.34401114206128136</v>
      </c>
      <c r="N64" s="294">
        <f>'VOR Summary'!AQ60-'VOR Summary'!AS60</f>
        <v>0</v>
      </c>
      <c r="O64" s="294">
        <f>'VOR Summary'!AR60</f>
        <v>0</v>
      </c>
      <c r="P64" s="294">
        <v>3128</v>
      </c>
    </row>
    <row r="65" spans="1:16" ht="13.5" x14ac:dyDescent="0.2">
      <c r="A65" s="15" t="s">
        <v>320</v>
      </c>
      <c r="B65" s="294">
        <f>SUM('VOR Summary'!B61:G61)</f>
        <v>6257</v>
      </c>
      <c r="C65" s="294">
        <f>SUM('VOR Summary'!AT61:AY61)</f>
        <v>1981</v>
      </c>
      <c r="D65" s="295">
        <f t="shared" si="4"/>
        <v>0.31660540194981618</v>
      </c>
      <c r="E65" s="294">
        <f>'VOR Summary'!H61+'VOR Summary'!I61+'VOR Summary'!AD61+'VOR Summary'!J61+'VOR Summary'!K61+'VOR Summary'!L61-'VOR Summary'!AE61-'VOR Summary'!AH61-'VOR Summary'!AI61</f>
        <v>2608</v>
      </c>
      <c r="F65" s="294">
        <f>'VOR Summary'!AZ61+'VOR Summary'!BA61+'VOR Summary'!BV61+'VOR Summary'!BB61+'VOR Summary'!BC61+'VOR Summary'!BD61-'VOR Summary'!BW61-'VOR Summary'!BZ61-'VOR Summary'!CA61</f>
        <v>916</v>
      </c>
      <c r="G65" s="295">
        <f t="shared" si="5"/>
        <v>0.3512269938650307</v>
      </c>
      <c r="H65" s="294">
        <f>'VOR Summary'!M61+'VOR Summary'!N61+'VOR Summary'!O61+'VOR Summary'!Q61+'VOR Summary'!R61+'VOR Summary'!S61-'VOR Summary'!AL61+'VOR Summary'!P61</f>
        <v>426</v>
      </c>
      <c r="I65" s="294">
        <f>'VOR Summary'!BE61+'VOR Summary'!BF61+'VOR Summary'!BG61+'VOR Summary'!BI61+'VOR Summary'!BJ61+'VOR Summary'!BK61-'VOR Summary'!CD61+'VOR Summary'!BH61</f>
        <v>85</v>
      </c>
      <c r="J65" s="295">
        <f t="shared" si="6"/>
        <v>0.19953051643192488</v>
      </c>
      <c r="K65" s="294">
        <f>'VOR Summary'!T61+'VOR Summary'!U61+'VOR Summary'!V61+'VOR Summary'!W61+'VOR Summary'!X61+'VOR Summary'!Y61-'VOR Summary'!AM61-'VOR Summary'!AN61-'VOR Summary'!AO61-'VOR Summary'!AP61</f>
        <v>513</v>
      </c>
      <c r="L65" s="294">
        <f>'VOR Summary'!BL61+'VOR Summary'!BM61+'VOR Summary'!BN61+'VOR Summary'!BO61+'VOR Summary'!BP61+'VOR Summary'!BQ61-'VOR Summary'!CE61-'VOR Summary'!CF61-'VOR Summary'!CG61-'VOR Summary'!CH61</f>
        <v>183</v>
      </c>
      <c r="M65" s="295">
        <f t="shared" si="7"/>
        <v>0.35672514619883039</v>
      </c>
      <c r="N65" s="294">
        <f>'VOR Summary'!AQ61-'VOR Summary'!AS61</f>
        <v>0</v>
      </c>
      <c r="O65" s="294">
        <f>'VOR Summary'!AR61</f>
        <v>8</v>
      </c>
      <c r="P65" s="239">
        <v>3702</v>
      </c>
    </row>
    <row r="66" spans="1:16" ht="13.5" x14ac:dyDescent="0.2">
      <c r="A66" s="15" t="s">
        <v>321</v>
      </c>
      <c r="B66" s="294">
        <f>SUM('VOR Summary'!B62:G62)</f>
        <v>4535</v>
      </c>
      <c r="C66" s="294">
        <f>SUM('VOR Summary'!AT62:AY62)</f>
        <v>1991</v>
      </c>
      <c r="D66" s="295">
        <f t="shared" si="4"/>
        <v>0.43902976846747521</v>
      </c>
      <c r="E66" s="294">
        <f>'VOR Summary'!H62+'VOR Summary'!I62+'VOR Summary'!AD62+'VOR Summary'!J62+'VOR Summary'!K62+'VOR Summary'!L62-'VOR Summary'!AE62-'VOR Summary'!AH62-'VOR Summary'!AI62</f>
        <v>731</v>
      </c>
      <c r="F66" s="294">
        <f>'VOR Summary'!AZ62+'VOR Summary'!BA62+'VOR Summary'!BV62+'VOR Summary'!BB62+'VOR Summary'!BC62+'VOR Summary'!BD62-'VOR Summary'!BW62-'VOR Summary'!BZ62-'VOR Summary'!CA62</f>
        <v>91</v>
      </c>
      <c r="G66" s="295">
        <f t="shared" si="5"/>
        <v>0.12448700410396717</v>
      </c>
      <c r="H66" s="294">
        <f>'VOR Summary'!M62+'VOR Summary'!N62+'VOR Summary'!O62+'VOR Summary'!Q62+'VOR Summary'!R62+'VOR Summary'!S62-'VOR Summary'!AL62+'VOR Summary'!P62</f>
        <v>317</v>
      </c>
      <c r="I66" s="294">
        <f>'VOR Summary'!BE62+'VOR Summary'!BF62+'VOR Summary'!BG62+'VOR Summary'!BI62+'VOR Summary'!BJ62+'VOR Summary'!BK62-'VOR Summary'!CD62+'VOR Summary'!BH62</f>
        <v>81</v>
      </c>
      <c r="J66" s="295">
        <f t="shared" si="6"/>
        <v>0.25552050473186122</v>
      </c>
      <c r="K66" s="294">
        <f>'VOR Summary'!T62+'VOR Summary'!U62+'VOR Summary'!V62+'VOR Summary'!W62+'VOR Summary'!X62+'VOR Summary'!Y62-'VOR Summary'!AM62-'VOR Summary'!AN62-'VOR Summary'!AO62-'VOR Summary'!AP62</f>
        <v>124</v>
      </c>
      <c r="L66" s="294">
        <f>'VOR Summary'!BL62+'VOR Summary'!BM62+'VOR Summary'!BN62+'VOR Summary'!BO62+'VOR Summary'!BP62+'VOR Summary'!BQ62-'VOR Summary'!CE62-'VOR Summary'!CF62-'VOR Summary'!CG62-'VOR Summary'!CH62</f>
        <v>39</v>
      </c>
      <c r="M66" s="295">
        <f t="shared" si="7"/>
        <v>0.31451612903225806</v>
      </c>
      <c r="N66" s="294">
        <f>'VOR Summary'!AQ62-'VOR Summary'!AS62</f>
        <v>1</v>
      </c>
      <c r="O66" s="294">
        <f>'VOR Summary'!AR62</f>
        <v>0</v>
      </c>
      <c r="P66" s="294">
        <v>1003</v>
      </c>
    </row>
    <row r="67" spans="1:16" ht="13.5" x14ac:dyDescent="0.2">
      <c r="A67" s="15" t="s">
        <v>322</v>
      </c>
      <c r="B67" s="294">
        <f>SUM('VOR Summary'!B63:G63)</f>
        <v>4620</v>
      </c>
      <c r="C67" s="294">
        <f>SUM('VOR Summary'!AT63:AY63)</f>
        <v>1340</v>
      </c>
      <c r="D67" s="295">
        <f t="shared" si="4"/>
        <v>0.29004329004329005</v>
      </c>
      <c r="E67" s="294">
        <f>'VOR Summary'!H63+'VOR Summary'!I63+'VOR Summary'!AD63+'VOR Summary'!J63+'VOR Summary'!K63+'VOR Summary'!L63-'VOR Summary'!AE63-'VOR Summary'!AH63-'VOR Summary'!AI63</f>
        <v>1431</v>
      </c>
      <c r="F67" s="294">
        <f>'VOR Summary'!AZ63+'VOR Summary'!BA63+'VOR Summary'!BV63+'VOR Summary'!BB63+'VOR Summary'!BC63+'VOR Summary'!BD63-'VOR Summary'!BW63-'VOR Summary'!BZ63-'VOR Summary'!CA63</f>
        <v>259</v>
      </c>
      <c r="G67" s="295">
        <f t="shared" si="5"/>
        <v>0.18099231306778477</v>
      </c>
      <c r="H67" s="294">
        <f>'VOR Summary'!M63+'VOR Summary'!N63+'VOR Summary'!O63+'VOR Summary'!Q63+'VOR Summary'!R63+'VOR Summary'!S63-'VOR Summary'!AL63+'VOR Summary'!P63</f>
        <v>176</v>
      </c>
      <c r="I67" s="294">
        <f>'VOR Summary'!BE63+'VOR Summary'!BF63+'VOR Summary'!BG63+'VOR Summary'!BI63+'VOR Summary'!BJ63+'VOR Summary'!BK63-'VOR Summary'!CD63+'VOR Summary'!BH63</f>
        <v>19</v>
      </c>
      <c r="J67" s="295">
        <f t="shared" si="6"/>
        <v>0.10795454545454546</v>
      </c>
      <c r="K67" s="294">
        <f>'VOR Summary'!T63+'VOR Summary'!U63+'VOR Summary'!V63+'VOR Summary'!W63+'VOR Summary'!X63+'VOR Summary'!Y63-'VOR Summary'!AM63-'VOR Summary'!AN63-'VOR Summary'!AO63-'VOR Summary'!AP63</f>
        <v>614</v>
      </c>
      <c r="L67" s="294">
        <f>'VOR Summary'!BL63+'VOR Summary'!BM63+'VOR Summary'!BN63+'VOR Summary'!BO63+'VOR Summary'!BP63+'VOR Summary'!BQ63-'VOR Summary'!CE63-'VOR Summary'!CF63-'VOR Summary'!CG63-'VOR Summary'!CH63</f>
        <v>169</v>
      </c>
      <c r="M67" s="295">
        <f t="shared" si="7"/>
        <v>0.27524429967426711</v>
      </c>
      <c r="N67" s="294">
        <f>'VOR Summary'!AQ63-'VOR Summary'!AS63</f>
        <v>0</v>
      </c>
      <c r="O67" s="294">
        <f>'VOR Summary'!AR63</f>
        <v>1</v>
      </c>
      <c r="P67" s="294">
        <v>1451</v>
      </c>
    </row>
    <row r="68" spans="1:16" ht="13.5" x14ac:dyDescent="0.2">
      <c r="A68" s="15" t="s">
        <v>323</v>
      </c>
      <c r="B68" s="239">
        <f>SUM('VOR Summary'!B64:G64)</f>
        <v>11796</v>
      </c>
      <c r="C68" s="294">
        <f>SUM('VOR Summary'!AT64:AY64)</f>
        <v>3462</v>
      </c>
      <c r="D68" s="295">
        <f t="shared" si="4"/>
        <v>0.29348931841302134</v>
      </c>
      <c r="E68" s="294">
        <f>'VOR Summary'!H64+'VOR Summary'!I64+'VOR Summary'!AD64+'VOR Summary'!J64+'VOR Summary'!K64+'VOR Summary'!L64-'VOR Summary'!AE64-'VOR Summary'!AH64-'VOR Summary'!AI64</f>
        <v>1657</v>
      </c>
      <c r="F68" s="294">
        <f>'VOR Summary'!AZ64+'VOR Summary'!BA64+'VOR Summary'!BV64+'VOR Summary'!BB64+'VOR Summary'!BC64+'VOR Summary'!BD64-'VOR Summary'!BW64-'VOR Summary'!BZ64-'VOR Summary'!CA64</f>
        <v>74</v>
      </c>
      <c r="G68" s="295">
        <f t="shared" si="5"/>
        <v>4.4659022329511168E-2</v>
      </c>
      <c r="H68" s="294">
        <f>'VOR Summary'!M64+'VOR Summary'!N64+'VOR Summary'!O64+'VOR Summary'!Q64+'VOR Summary'!R64+'VOR Summary'!S64-'VOR Summary'!AL64+'VOR Summary'!P64</f>
        <v>1237</v>
      </c>
      <c r="I68" s="294">
        <f>'VOR Summary'!BE64+'VOR Summary'!BF64+'VOR Summary'!BG64+'VOR Summary'!BI64+'VOR Summary'!BJ64+'VOR Summary'!BK64-'VOR Summary'!CD64+'VOR Summary'!BH64</f>
        <v>188</v>
      </c>
      <c r="J68" s="295">
        <f t="shared" si="6"/>
        <v>0.15198059822150364</v>
      </c>
      <c r="K68" s="294">
        <f>'VOR Summary'!T64+'VOR Summary'!U64+'VOR Summary'!V64+'VOR Summary'!W64+'VOR Summary'!X64+'VOR Summary'!Y64-'VOR Summary'!AM64-'VOR Summary'!AN64-'VOR Summary'!AO64-'VOR Summary'!AP64</f>
        <v>920</v>
      </c>
      <c r="L68" s="294">
        <f>'VOR Summary'!BL64+'VOR Summary'!BM64+'VOR Summary'!BN64+'VOR Summary'!BO64+'VOR Summary'!BP64+'VOR Summary'!BQ64-'VOR Summary'!CE64-'VOR Summary'!CF64-'VOR Summary'!CG64-'VOR Summary'!CH64</f>
        <v>189</v>
      </c>
      <c r="M68" s="295">
        <f t="shared" si="7"/>
        <v>0.20543478260869566</v>
      </c>
      <c r="N68" s="294">
        <f>'VOR Summary'!AQ64-'VOR Summary'!AS64</f>
        <v>1</v>
      </c>
      <c r="O68" s="294">
        <f>'VOR Summary'!AR64</f>
        <v>0</v>
      </c>
      <c r="P68" s="294">
        <v>2801</v>
      </c>
    </row>
    <row r="69" spans="1:16" ht="13.5" x14ac:dyDescent="0.2">
      <c r="A69" s="55" t="s">
        <v>324</v>
      </c>
      <c r="B69" s="302">
        <f>SUM('VOR Summary'!B65:G65)</f>
        <v>10347</v>
      </c>
      <c r="C69" s="296">
        <f>SUM('VOR Summary'!AT65:AY65)</f>
        <v>4304</v>
      </c>
      <c r="D69" s="297">
        <f t="shared" si="4"/>
        <v>0.41596598047743305</v>
      </c>
      <c r="E69" s="296">
        <f>'VOR Summary'!H65+'VOR Summary'!I65+'VOR Summary'!AD65+'VOR Summary'!J65+'VOR Summary'!K65+'VOR Summary'!L65-'VOR Summary'!AE65-'VOR Summary'!AH65-'VOR Summary'!AI65</f>
        <v>6080</v>
      </c>
      <c r="F69" s="296">
        <f>'VOR Summary'!AZ65+'VOR Summary'!BA65+'VOR Summary'!BV65+'VOR Summary'!BB65+'VOR Summary'!BC65+'VOR Summary'!BD65-'VOR Summary'!BW65-'VOR Summary'!BZ65-'VOR Summary'!CA65</f>
        <v>2134</v>
      </c>
      <c r="G69" s="297">
        <f t="shared" si="5"/>
        <v>0.35098684210526315</v>
      </c>
      <c r="H69" s="296">
        <f>'VOR Summary'!M65+'VOR Summary'!N65+'VOR Summary'!O65+'VOR Summary'!Q65+'VOR Summary'!R65+'VOR Summary'!S65-'VOR Summary'!AL65+'VOR Summary'!P65</f>
        <v>1674</v>
      </c>
      <c r="I69" s="296">
        <f>'VOR Summary'!BE65+'VOR Summary'!BF65+'VOR Summary'!BG65+'VOR Summary'!BI65+'VOR Summary'!BJ65+'VOR Summary'!BK65-'VOR Summary'!CD65+'VOR Summary'!BH65</f>
        <v>1026</v>
      </c>
      <c r="J69" s="297">
        <f t="shared" si="6"/>
        <v>0.61290322580645162</v>
      </c>
      <c r="K69" s="296">
        <f>'VOR Summary'!T65+'VOR Summary'!U65+'VOR Summary'!V65+'VOR Summary'!W65+'VOR Summary'!X65+'VOR Summary'!Y65-'VOR Summary'!AM65-'VOR Summary'!AN65-'VOR Summary'!AO65-'VOR Summary'!AP65</f>
        <v>773</v>
      </c>
      <c r="L69" s="296">
        <f>'VOR Summary'!BL65+'VOR Summary'!BM65+'VOR Summary'!BN65+'VOR Summary'!BO65+'VOR Summary'!BP65+'VOR Summary'!BQ65-'VOR Summary'!CE65-'VOR Summary'!CF65-'VOR Summary'!CG65-'VOR Summary'!CH65</f>
        <v>193</v>
      </c>
      <c r="M69" s="297">
        <f t="shared" si="7"/>
        <v>0.24967658473479948</v>
      </c>
      <c r="N69" s="296">
        <f>'VOR Summary'!AQ65-'VOR Summary'!AS65</f>
        <v>8</v>
      </c>
      <c r="O69" s="296">
        <f>'VOR Summary'!AR65</f>
        <v>7</v>
      </c>
      <c r="P69" s="296">
        <v>3987</v>
      </c>
    </row>
    <row r="70" spans="1:16" ht="13.5" x14ac:dyDescent="0.2">
      <c r="A70" s="55" t="s">
        <v>282</v>
      </c>
      <c r="B70" s="37">
        <f>B11-SUM(B12:B69)</f>
        <v>1</v>
      </c>
      <c r="C70" s="37">
        <f>C11-SUM(C12:C69)</f>
        <v>1</v>
      </c>
      <c r="D70" s="36">
        <f t="shared" si="0"/>
        <v>1</v>
      </c>
      <c r="E70" s="37">
        <f>E11-SUM(E12:E69)</f>
        <v>7</v>
      </c>
      <c r="F70" s="37">
        <f>SUM('VOR Summary'!AZ66:BD68)+SUM('VOR Summary'!BV66:BV68)-SUM('VOR Summary'!BW66:BW68)-SUM('VOR Summary'!BZ66:CA68)</f>
        <v>4</v>
      </c>
      <c r="G70" s="36">
        <f t="shared" si="1"/>
        <v>0.5714285714285714</v>
      </c>
      <c r="H70" s="37">
        <f>H11-SUM(H12:H69)</f>
        <v>11</v>
      </c>
      <c r="I70" s="37">
        <f>I11-SUM(I12:I69)</f>
        <v>11</v>
      </c>
      <c r="J70" s="36">
        <f t="shared" si="2"/>
        <v>1</v>
      </c>
      <c r="K70" s="37">
        <f>K11-SUM(K12:K69)</f>
        <v>19</v>
      </c>
      <c r="L70" s="37">
        <f>L11-SUM(L12:L69)</f>
        <v>2</v>
      </c>
      <c r="M70" s="36">
        <f t="shared" si="3"/>
        <v>0.10526315789473684</v>
      </c>
      <c r="N70" s="37">
        <f>('VOR Summary'!AQ66-'VOR Summary'!AS66)+('VOR Summary'!AQ67-'VOR Summary'!AS67)+'VOR Summary'!AQ68-'VOR Summary'!AS68</f>
        <v>0</v>
      </c>
      <c r="O70" s="37">
        <f>'VOR Summary'!AR66+'VOR Summary'!AR67+'VOR Summary'!AR68</f>
        <v>3</v>
      </c>
      <c r="P70" s="302">
        <v>20926</v>
      </c>
    </row>
    <row r="72" spans="1:16" s="18" customFormat="1" ht="24.75" customHeight="1" x14ac:dyDescent="0.3">
      <c r="B72" s="367" t="s">
        <v>253</v>
      </c>
      <c r="C72" s="367"/>
      <c r="D72" s="367"/>
      <c r="E72" s="367"/>
      <c r="F72" s="367"/>
      <c r="G72" s="367"/>
      <c r="H72" s="367"/>
      <c r="I72" s="367"/>
      <c r="J72" s="367"/>
      <c r="K72" s="367"/>
      <c r="L72" s="367"/>
      <c r="M72" s="367"/>
      <c r="N72" s="367"/>
      <c r="O72" s="367"/>
      <c r="P72" s="367"/>
    </row>
    <row r="73" spans="1:16" s="19" customFormat="1" ht="15" x14ac:dyDescent="0.3">
      <c r="A73" s="4"/>
      <c r="B73" s="357" t="s">
        <v>179</v>
      </c>
      <c r="C73" s="358"/>
      <c r="D73" s="359"/>
      <c r="E73" s="357" t="s">
        <v>180</v>
      </c>
      <c r="F73" s="358"/>
      <c r="G73" s="359"/>
      <c r="H73" s="357" t="s">
        <v>181</v>
      </c>
      <c r="I73" s="358"/>
      <c r="J73" s="359"/>
      <c r="K73" s="357" t="s">
        <v>182</v>
      </c>
      <c r="L73" s="358"/>
      <c r="M73" s="359"/>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60" t="s">
        <v>254</v>
      </c>
      <c r="C75" s="361"/>
      <c r="D75" s="362"/>
      <c r="E75" s="360" t="s">
        <v>25</v>
      </c>
      <c r="F75" s="361"/>
      <c r="G75" s="362"/>
      <c r="H75" s="363" t="s">
        <v>336</v>
      </c>
      <c r="I75" s="361"/>
      <c r="J75" s="362"/>
      <c r="K75" s="360" t="s">
        <v>407</v>
      </c>
      <c r="L75" s="361"/>
      <c r="M75" s="362"/>
      <c r="N75" s="25">
        <v>167</v>
      </c>
      <c r="O75" s="25" t="s">
        <v>32</v>
      </c>
      <c r="P75" s="26" t="s">
        <v>41</v>
      </c>
    </row>
    <row r="76" spans="1:16" ht="15" x14ac:dyDescent="0.2">
      <c r="A76" s="14" t="s">
        <v>275</v>
      </c>
      <c r="B76" s="32">
        <f>SUM('VOR Summary'!Z6:AB6)</f>
        <v>68417</v>
      </c>
      <c r="C76" s="32">
        <f>SUM('VOR Summary'!BR6:BT6)</f>
        <v>25083</v>
      </c>
      <c r="D76" s="34">
        <f>C76/B76</f>
        <v>0.36661940745721094</v>
      </c>
      <c r="E76" s="238">
        <f>SUM('VOR Summary'!AE6:AI6)+'VOR Summary'!AC6+'VOR Summary'!AD17+'VOR Summary'!AD41+'VOR Summary'!AD46</f>
        <v>102323</v>
      </c>
      <c r="F76" s="32">
        <f>SUM('VOR Summary'!BU6,'VOR Summary'!BW6:CA6)+'VOR Summary'!BV17+'VOR Summary'!BV41+'VOR Summary'!BV46</f>
        <v>25775</v>
      </c>
      <c r="G76" s="34">
        <f>F76/E76</f>
        <v>0.25189840016418596</v>
      </c>
      <c r="H76" s="32">
        <f>'VOR Summary'!AJ6+'VOR Summary'!AK6+'VOR Summary'!AL6</f>
        <v>20352</v>
      </c>
      <c r="I76" s="32">
        <f>'VOR Summary'!CB6+'VOR Summary'!CC6+'VOR Summary'!CD6</f>
        <v>20332</v>
      </c>
      <c r="J76" s="34">
        <f>I76/H76</f>
        <v>0.99901729559748431</v>
      </c>
      <c r="K76" s="32">
        <f>'VOR Summary'!AM6+'VOR Summary'!AN6+'VOR Summary'!AO6</f>
        <v>3999</v>
      </c>
      <c r="L76" s="32">
        <f>'VOR Summary'!CE6+'VOR Summary'!CF6+'VOR Summary'!CG6</f>
        <v>2617</v>
      </c>
      <c r="M76" s="34">
        <f>L76/K76</f>
        <v>0.6544136034008502</v>
      </c>
      <c r="N76" s="30">
        <f>'VOR Summary'!AS6</f>
        <v>21589</v>
      </c>
      <c r="O76" s="30">
        <f>SUM(O77:O79)</f>
        <v>3193</v>
      </c>
      <c r="P76" s="238">
        <f>SUM(P77:P79)</f>
        <v>1311</v>
      </c>
    </row>
    <row r="77" spans="1:16" ht="13.5" x14ac:dyDescent="0.25">
      <c r="A77" s="28" t="s">
        <v>206</v>
      </c>
      <c r="B77" s="32">
        <f>SUM('VOR Summary'!Z17:AB17)</f>
        <v>29443</v>
      </c>
      <c r="C77" s="31">
        <f>SUM('VOR Summary'!BR17:BT17)</f>
        <v>11932</v>
      </c>
      <c r="D77" s="34">
        <f>C77/B77</f>
        <v>0.40525761641137115</v>
      </c>
      <c r="E77" s="32">
        <f>'VOR Summary'!AC17+'VOR Summary'!AD17+'VOR Summary'!AE17+'VOR Summary'!AF17+'VOR Summary'!AG17+'VOR Summary'!AH17+'VOR Summary'!AI17</f>
        <v>51501</v>
      </c>
      <c r="F77" s="31">
        <f>SUM('VOR Summary'!BU17:CA17)</f>
        <v>14328</v>
      </c>
      <c r="G77" s="34">
        <f>F77/E77</f>
        <v>0.27820819013223042</v>
      </c>
      <c r="H77" s="32">
        <f>'VOR Summary'!AJ17+'VOR Summary'!AK17+'VOR Summary'!AL17</f>
        <v>9225</v>
      </c>
      <c r="I77" s="31">
        <f>'VOR Summary'!CB17+'VOR Summary'!CC17+'VOR Summary'!CD17</f>
        <v>9208</v>
      </c>
      <c r="J77" s="34">
        <f>I77/H77</f>
        <v>0.99815718157181577</v>
      </c>
      <c r="K77" s="32">
        <f>'VOR Summary'!AM17+'VOR Summary'!AN17+'VOR Summary'!AO17</f>
        <v>1466</v>
      </c>
      <c r="L77" s="31">
        <f>'VOR Summary'!CE17+'VOR Summary'!CF17+'VOR Summary'!CG17</f>
        <v>699</v>
      </c>
      <c r="M77" s="34">
        <f>L77/K77</f>
        <v>0.47680763983628921</v>
      </c>
      <c r="N77" s="30">
        <f>'VOR Summary'!AS17</f>
        <v>12645</v>
      </c>
      <c r="O77" s="30">
        <f>'VOR Summary'!AR17</f>
        <v>1659</v>
      </c>
      <c r="P77" s="238">
        <v>447</v>
      </c>
    </row>
    <row r="78" spans="1:16" x14ac:dyDescent="0.2">
      <c r="A78" t="s">
        <v>326</v>
      </c>
      <c r="B78" s="32">
        <f>SUM('VOR Summary'!Z41:AB41)</f>
        <v>16932</v>
      </c>
      <c r="C78" s="31">
        <f>SUM('VOR Summary'!BR41:BT41)</f>
        <v>4572</v>
      </c>
      <c r="D78" s="34">
        <f>C78/B78</f>
        <v>0.27002126151665484</v>
      </c>
      <c r="E78" s="32">
        <f>'VOR Summary'!AC41+'VOR Summary'!AD41+'VOR Summary'!AE41+'VOR Summary'!AF41+'VOR Summary'!AG41+'VOR Summary'!AH41+'VOR Summary'!AI41</f>
        <v>26172</v>
      </c>
      <c r="F78" s="31">
        <f>SUM('VOR Summary'!BU41:CA41)</f>
        <v>6950</v>
      </c>
      <c r="G78" s="34">
        <f>F78/E78</f>
        <v>0.26555097050282744</v>
      </c>
      <c r="H78" s="238">
        <f>'VOR Summary'!AJ41+'VOR Summary'!AK41+'VOR Summary'!AL41</f>
        <v>4384</v>
      </c>
      <c r="I78" s="31">
        <f>'VOR Summary'!CB41+'VOR Summary'!CC41+'VOR Summary'!CD41</f>
        <v>4383</v>
      </c>
      <c r="J78" s="34">
        <f>I78/H78</f>
        <v>0.99977189781021902</v>
      </c>
      <c r="K78" s="32">
        <f>'VOR Summary'!AM41+'VOR Summary'!AN41+'VOR Summary'!AO41</f>
        <v>469</v>
      </c>
      <c r="L78" s="31">
        <f>'VOR Summary'!CE41+'VOR Summary'!CF41+'VOR Summary'!CG41</f>
        <v>209</v>
      </c>
      <c r="M78" s="34">
        <f>L78/K78</f>
        <v>0.44562899786780386</v>
      </c>
      <c r="N78" s="30">
        <f>'VOR Summary'!AS41</f>
        <v>2487</v>
      </c>
      <c r="O78" s="30">
        <f>'VOR Summary'!AR41</f>
        <v>685</v>
      </c>
      <c r="P78" s="238">
        <v>372</v>
      </c>
    </row>
    <row r="79" spans="1:16" ht="13.5" x14ac:dyDescent="0.25">
      <c r="A79" s="29" t="s">
        <v>307</v>
      </c>
      <c r="B79" s="32">
        <f>SUM('VOR Summary'!Z46:AB46)</f>
        <v>21445</v>
      </c>
      <c r="C79" s="31">
        <f>SUM('VOR Summary'!BR46:BT46)</f>
        <v>8429</v>
      </c>
      <c r="D79" s="34">
        <f>C79/B79</f>
        <v>0.39305199347167175</v>
      </c>
      <c r="E79" s="238">
        <f>'VOR Summary'!AC46+'VOR Summary'!AD46+'VOR Summary'!AE46+'VOR Summary'!AF46+'VOR Summary'!AG46+'VOR Summary'!AH46+'VOR Summary'!AI46</f>
        <v>24298</v>
      </c>
      <c r="F79" s="31">
        <f>SUM('VOR Summary'!BU46:CA46)</f>
        <v>4362</v>
      </c>
      <c r="G79" s="34">
        <f>F79/E79</f>
        <v>0.17952094822619147</v>
      </c>
      <c r="H79" s="32">
        <f>'VOR Summary'!AJ46+'VOR Summary'!AK46+'VOR Summary'!AL46</f>
        <v>6704</v>
      </c>
      <c r="I79" s="31">
        <f>'VOR Summary'!CB46+'VOR Summary'!CC46+'VOR Summary'!CD46</f>
        <v>6703</v>
      </c>
      <c r="J79" s="34">
        <f>I79/H79</f>
        <v>0.99985083532219565</v>
      </c>
      <c r="K79" s="32">
        <f>'VOR Summary'!AM46+'VOR Summary'!AN46+'VOR Summary'!AO46</f>
        <v>1932</v>
      </c>
      <c r="L79" s="31">
        <f>'VOR Summary'!CE46+'VOR Summary'!CF46+'VOR Summary'!CG46</f>
        <v>1655</v>
      </c>
      <c r="M79" s="34">
        <f>L79/K79</f>
        <v>0.85662525879917184</v>
      </c>
      <c r="N79" s="30">
        <f>'VOR Summary'!AS46</f>
        <v>6431</v>
      </c>
      <c r="O79" s="30">
        <f>'VOR Summary'!AR46</f>
        <v>849</v>
      </c>
      <c r="P79" s="238">
        <v>492</v>
      </c>
    </row>
    <row r="80" spans="1:16" ht="13.5" x14ac:dyDescent="0.25">
      <c r="A80" s="29" t="s">
        <v>327</v>
      </c>
      <c r="B80" s="33">
        <f>B76-B77-B78-B79</f>
        <v>597</v>
      </c>
      <c r="C80" s="33">
        <f>C76-C77-C78-C79</f>
        <v>150</v>
      </c>
      <c r="D80" s="34">
        <f>C80/B80</f>
        <v>0.25125628140703515</v>
      </c>
      <c r="E80" s="33">
        <f>E76-E77-E78-E79</f>
        <v>352</v>
      </c>
      <c r="F80" s="33">
        <f>F76-F77-F78-F79</f>
        <v>135</v>
      </c>
      <c r="G80" s="34">
        <f>F80/E80</f>
        <v>0.38352272727272729</v>
      </c>
      <c r="H80" s="33">
        <f>H76-H77-H78-H79</f>
        <v>39</v>
      </c>
      <c r="I80" s="33">
        <f>I76-I77-I78-I79</f>
        <v>38</v>
      </c>
      <c r="J80" s="34">
        <f>I80/H80</f>
        <v>0.97435897435897434</v>
      </c>
      <c r="K80" s="33">
        <f>K76-K77-K78-K79</f>
        <v>132</v>
      </c>
      <c r="L80" s="33">
        <f>L76-L77-L78-L79</f>
        <v>54</v>
      </c>
      <c r="M80" s="34">
        <f>L80/K80</f>
        <v>0.40909090909090912</v>
      </c>
      <c r="N80" s="53">
        <f>N76-SUM(N77:N79)</f>
        <v>26</v>
      </c>
      <c r="O80" s="184" t="s">
        <v>354</v>
      </c>
      <c r="P80" s="184" t="s">
        <v>354</v>
      </c>
    </row>
    <row r="81" spans="1:16" x14ac:dyDescent="0.2">
      <c r="E81" s="1"/>
      <c r="K81" s="1"/>
      <c r="N81" s="35"/>
    </row>
    <row r="83" spans="1:16" ht="26.25" x14ac:dyDescent="0.4">
      <c r="B83" s="356" t="s">
        <v>367</v>
      </c>
      <c r="C83" s="356"/>
      <c r="D83" s="356"/>
      <c r="E83" s="356"/>
      <c r="F83" s="356"/>
      <c r="G83" s="356"/>
      <c r="H83" s="356"/>
      <c r="I83" s="356"/>
    </row>
    <row r="84" spans="1:16" ht="15" x14ac:dyDescent="0.3">
      <c r="B84" s="357" t="s">
        <v>358</v>
      </c>
      <c r="C84" s="358"/>
      <c r="D84" s="358"/>
      <c r="E84" s="358"/>
      <c r="F84" s="357" t="s">
        <v>365</v>
      </c>
      <c r="G84" s="358"/>
      <c r="H84" s="358"/>
      <c r="I84" s="359"/>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8055</v>
      </c>
      <c r="C86" s="263">
        <f>SUM(C87:C90)</f>
        <v>11654</v>
      </c>
      <c r="D86" s="263">
        <f>B86-C86</f>
        <v>-3599</v>
      </c>
      <c r="E86" s="264">
        <f>D86/C86</f>
        <v>-0.30882100566329157</v>
      </c>
      <c r="F86" s="265">
        <f>SUM(F87:F90)</f>
        <v>100052</v>
      </c>
      <c r="G86" s="263">
        <f>SUM(G87:G90)</f>
        <v>113662</v>
      </c>
      <c r="H86" s="263">
        <f>F86-G86</f>
        <v>-13610</v>
      </c>
      <c r="I86" s="264">
        <f>H86/G86</f>
        <v>-0.11974098643346061</v>
      </c>
      <c r="K86" s="270" t="s">
        <v>377</v>
      </c>
      <c r="L86" s="270"/>
      <c r="M86" s="270"/>
      <c r="N86" s="270"/>
      <c r="O86" s="270"/>
      <c r="P86" s="271"/>
    </row>
    <row r="87" spans="1:16" ht="13.5" x14ac:dyDescent="0.25">
      <c r="A87" s="227" t="s">
        <v>359</v>
      </c>
      <c r="B87" s="279">
        <v>2033</v>
      </c>
      <c r="C87" s="279">
        <v>4064</v>
      </c>
      <c r="D87" s="266">
        <f>B87-C87</f>
        <v>-2031</v>
      </c>
      <c r="E87" s="267">
        <f>D87/C87</f>
        <v>-0.49975393700787402</v>
      </c>
      <c r="F87" s="281">
        <v>32591</v>
      </c>
      <c r="G87" s="281">
        <v>36928</v>
      </c>
      <c r="H87" s="266">
        <f>F87-G87</f>
        <v>-4337</v>
      </c>
      <c r="I87" s="267">
        <f>H87/G87</f>
        <v>-0.11744475736568458</v>
      </c>
      <c r="K87" s="270" t="s">
        <v>378</v>
      </c>
      <c r="L87" s="270"/>
      <c r="M87" s="270"/>
      <c r="N87" s="270"/>
      <c r="O87" s="270"/>
      <c r="P87" s="271"/>
    </row>
    <row r="88" spans="1:16" x14ac:dyDescent="0.2">
      <c r="A88" s="158" t="s">
        <v>360</v>
      </c>
      <c r="B88" s="280">
        <v>1604</v>
      </c>
      <c r="C88" s="280">
        <v>2050</v>
      </c>
      <c r="D88" s="268">
        <f>B88-C88</f>
        <v>-446</v>
      </c>
      <c r="E88" s="269">
        <f>D88/C88</f>
        <v>-0.2175609756097561</v>
      </c>
      <c r="F88" s="282">
        <v>27237</v>
      </c>
      <c r="G88" s="282">
        <v>31671</v>
      </c>
      <c r="H88" s="268">
        <f>F88-G88</f>
        <v>-4434</v>
      </c>
      <c r="I88" s="269">
        <f>H88/G88</f>
        <v>-0.14000189447759781</v>
      </c>
      <c r="K88" s="270" t="s">
        <v>379</v>
      </c>
      <c r="L88" s="270"/>
      <c r="M88" s="270"/>
      <c r="N88" s="270"/>
      <c r="O88" s="270"/>
      <c r="P88" s="271"/>
    </row>
    <row r="89" spans="1:16" ht="13.5" x14ac:dyDescent="0.25">
      <c r="A89" s="227" t="s">
        <v>361</v>
      </c>
      <c r="B89" s="280">
        <v>1245</v>
      </c>
      <c r="C89" s="280">
        <v>1120</v>
      </c>
      <c r="D89" s="268">
        <f>B89-C89</f>
        <v>125</v>
      </c>
      <c r="E89" s="269">
        <f>D89/C89</f>
        <v>0.11160714285714286</v>
      </c>
      <c r="F89" s="282">
        <v>10940</v>
      </c>
      <c r="G89" s="282">
        <v>12646</v>
      </c>
      <c r="H89" s="268">
        <f>F89-G89</f>
        <v>-1706</v>
      </c>
      <c r="I89" s="269">
        <f>H89/G89</f>
        <v>-0.13490431757077337</v>
      </c>
      <c r="K89" s="270" t="s">
        <v>387</v>
      </c>
      <c r="L89" s="270"/>
      <c r="M89" s="270"/>
      <c r="N89" s="270"/>
      <c r="O89" s="270"/>
      <c r="P89" s="271"/>
    </row>
    <row r="90" spans="1:16" ht="13.5" x14ac:dyDescent="0.25">
      <c r="A90" s="228" t="s">
        <v>362</v>
      </c>
      <c r="B90" s="280">
        <v>3173</v>
      </c>
      <c r="C90" s="280">
        <v>4420</v>
      </c>
      <c r="D90" s="268">
        <f>B90-C90</f>
        <v>-1247</v>
      </c>
      <c r="E90" s="269">
        <f>D90/C90</f>
        <v>-0.28212669683257918</v>
      </c>
      <c r="F90" s="282">
        <v>29284</v>
      </c>
      <c r="G90" s="282">
        <v>32417</v>
      </c>
      <c r="H90" s="268">
        <f>F90-G90</f>
        <v>-3133</v>
      </c>
      <c r="I90" s="269">
        <f>H90/G90</f>
        <v>-9.6646821112379308E-2</v>
      </c>
      <c r="K90" s="270" t="s">
        <v>388</v>
      </c>
      <c r="L90" s="247"/>
      <c r="M90" s="247"/>
      <c r="N90" s="247"/>
      <c r="O90" s="247"/>
    </row>
    <row r="91" spans="1:16" s="247" customFormat="1" x14ac:dyDescent="0.2">
      <c r="K91" s="270"/>
    </row>
    <row r="92" spans="1:16" s="247" customFormat="1" ht="14.25" x14ac:dyDescent="0.2">
      <c r="G92" s="308"/>
    </row>
    <row r="93" spans="1:16" s="247" customFormat="1" ht="14.25" x14ac:dyDescent="0.2">
      <c r="G93" s="308"/>
    </row>
    <row r="94" spans="1:16" s="247" customFormat="1" ht="12.75" customHeight="1" x14ac:dyDescent="0.2">
      <c r="A94" s="364" t="s">
        <v>383</v>
      </c>
      <c r="B94" s="284"/>
      <c r="G94" s="308"/>
    </row>
    <row r="95" spans="1:16" s="247" customFormat="1" ht="14.25" x14ac:dyDescent="0.2">
      <c r="A95" s="364"/>
      <c r="B95" s="284"/>
      <c r="G95" s="308"/>
    </row>
    <row r="96" spans="1:16" s="247" customFormat="1" x14ac:dyDescent="0.2">
      <c r="A96" s="364"/>
      <c r="B96" s="284" t="s">
        <v>384</v>
      </c>
    </row>
    <row r="97" spans="1:2" s="247" customFormat="1" x14ac:dyDescent="0.2">
      <c r="A97" s="247" t="s">
        <v>385</v>
      </c>
      <c r="B97" s="285">
        <f>SUM('VOR Summary'!C6:G6,'VOR Summary'!K6,'VOR Summary'!Z6,'VOR Summary'!AA6)</f>
        <v>476340</v>
      </c>
    </row>
    <row r="98" spans="1:2" s="247" customFormat="1" x14ac:dyDescent="0.2">
      <c r="A98" s="247" t="s">
        <v>386</v>
      </c>
      <c r="B98" s="285">
        <f>SUM('VOR Summary'!AU6:AY6,'VOR Summary'!BC6,'VOR Summary'!BR6:BS6)</f>
        <v>178725</v>
      </c>
    </row>
    <row r="99" spans="1:2" s="247" customFormat="1" x14ac:dyDescent="0.2">
      <c r="A99" s="247" t="s">
        <v>389</v>
      </c>
      <c r="B99" s="286">
        <f>B98/B97</f>
        <v>0.37520468572868121</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zoomScaleNormal="100" zoomScaleSheetLayoutView="100" workbookViewId="0">
      <pane xSplit="1" ySplit="5" topLeftCell="B6" activePane="bottomRight" state="frozen"/>
      <selection pane="topRight"/>
      <selection pane="bottomLeft"/>
      <selection pane="bottomRight"/>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31.57031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40236</v>
      </c>
      <c r="C1" s="289"/>
      <c r="D1" s="289"/>
    </row>
    <row r="2" spans="1:89" x14ac:dyDescent="0.2">
      <c r="A2" s="247" t="s">
        <v>12</v>
      </c>
      <c r="B2" s="247" t="s">
        <v>42</v>
      </c>
      <c r="F2" s="270"/>
      <c r="AL2" s="249"/>
      <c r="AQ2" s="249">
        <f>AQ6-AS6</f>
        <v>3591</v>
      </c>
    </row>
    <row r="4" spans="1:89" s="272" customFormat="1" ht="21.75" customHeight="1" x14ac:dyDescent="0.2">
      <c r="B4" s="374" t="s">
        <v>43</v>
      </c>
      <c r="C4" s="374"/>
      <c r="D4" s="374"/>
      <c r="E4" s="374"/>
      <c r="F4" s="374"/>
      <c r="G4" s="374"/>
      <c r="H4" s="374"/>
      <c r="I4" s="374"/>
      <c r="J4" s="374"/>
      <c r="K4" s="374" t="s">
        <v>43</v>
      </c>
      <c r="L4" s="374"/>
      <c r="M4" s="374"/>
      <c r="N4" s="374"/>
      <c r="O4" s="374"/>
      <c r="P4" s="374"/>
      <c r="Q4" s="374"/>
      <c r="R4" s="374"/>
      <c r="S4" s="374"/>
      <c r="T4" s="374"/>
      <c r="U4" s="374"/>
      <c r="V4" s="374"/>
      <c r="W4" s="374"/>
      <c r="X4" s="374"/>
      <c r="Y4" s="374" t="s">
        <v>43</v>
      </c>
      <c r="Z4" s="374"/>
      <c r="AA4" s="374"/>
      <c r="AB4" s="374"/>
      <c r="AC4" s="374"/>
      <c r="AD4" s="374"/>
      <c r="AE4" s="374"/>
      <c r="AF4" s="374"/>
      <c r="AG4" s="374"/>
      <c r="AH4" s="374"/>
      <c r="AI4" s="374" t="s">
        <v>43</v>
      </c>
      <c r="AJ4" s="374"/>
      <c r="AK4" s="374"/>
      <c r="AL4" s="374"/>
      <c r="AM4" s="374"/>
      <c r="AN4" s="374"/>
      <c r="AO4" s="374"/>
      <c r="AP4" s="374"/>
      <c r="AQ4" s="374"/>
      <c r="AR4" s="374"/>
      <c r="AS4" s="273"/>
      <c r="AT4" s="373" t="s">
        <v>33</v>
      </c>
      <c r="AU4" s="373"/>
      <c r="AV4" s="373"/>
      <c r="AW4" s="373"/>
      <c r="AX4" s="373"/>
      <c r="AY4" s="373"/>
      <c r="AZ4" s="373"/>
      <c r="BA4" s="373"/>
      <c r="BB4" s="373"/>
      <c r="BC4" s="373"/>
      <c r="BD4" s="373" t="s">
        <v>33</v>
      </c>
      <c r="BE4" s="373"/>
      <c r="BF4" s="373"/>
      <c r="BG4" s="373"/>
      <c r="BH4" s="373"/>
      <c r="BI4" s="373"/>
      <c r="BJ4" s="373"/>
      <c r="BK4" s="373"/>
      <c r="BL4" s="373"/>
      <c r="BM4" s="373"/>
      <c r="BN4" s="373"/>
      <c r="BO4" s="373"/>
      <c r="BP4" s="373" t="s">
        <v>33</v>
      </c>
      <c r="BQ4" s="373"/>
      <c r="BR4" s="373"/>
      <c r="BS4" s="373"/>
      <c r="BT4" s="373"/>
      <c r="BU4" s="373"/>
      <c r="BV4" s="373"/>
      <c r="BW4" s="373"/>
      <c r="BX4" s="373" t="s">
        <v>33</v>
      </c>
      <c r="BY4" s="373"/>
      <c r="BZ4" s="373"/>
      <c r="CA4" s="373"/>
      <c r="CB4" s="373"/>
      <c r="CC4" s="373"/>
      <c r="CD4" s="373"/>
      <c r="CE4" s="373"/>
      <c r="CF4" s="373" t="s">
        <v>33</v>
      </c>
      <c r="CG4" s="373"/>
      <c r="CH4" s="373"/>
      <c r="CI4" s="373"/>
      <c r="CJ4" s="373"/>
      <c r="CK4" s="373"/>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596</v>
      </c>
      <c r="C6" s="252">
        <v>27218</v>
      </c>
      <c r="D6" s="252">
        <v>102318</v>
      </c>
      <c r="E6" s="252">
        <v>14034</v>
      </c>
      <c r="F6" s="252">
        <v>283834</v>
      </c>
      <c r="G6" s="252">
        <v>1337</v>
      </c>
      <c r="H6" s="252">
        <v>49020</v>
      </c>
      <c r="I6" s="251">
        <v>6</v>
      </c>
      <c r="J6" s="252">
        <v>52586</v>
      </c>
      <c r="K6" s="252">
        <v>10987</v>
      </c>
      <c r="L6" s="252">
        <v>39320</v>
      </c>
      <c r="M6" s="251">
        <v>456</v>
      </c>
      <c r="N6" s="252">
        <v>25359</v>
      </c>
      <c r="O6" s="251">
        <v>749</v>
      </c>
      <c r="P6" s="251">
        <v>104</v>
      </c>
      <c r="Q6" s="251">
        <v>8</v>
      </c>
      <c r="R6" s="252">
        <v>4275</v>
      </c>
      <c r="S6" s="252">
        <v>12417</v>
      </c>
      <c r="T6" s="251">
        <v>1433</v>
      </c>
      <c r="U6" s="252">
        <v>5228</v>
      </c>
      <c r="V6" s="251">
        <v>858</v>
      </c>
      <c r="W6" s="252">
        <v>14393</v>
      </c>
      <c r="X6" s="252">
        <v>16538</v>
      </c>
      <c r="Y6" s="251">
        <v>162</v>
      </c>
      <c r="Z6" s="252">
        <v>22651</v>
      </c>
      <c r="AA6" s="252">
        <v>13961</v>
      </c>
      <c r="AB6" s="252">
        <v>31805</v>
      </c>
      <c r="AD6" s="252">
        <v>1636</v>
      </c>
      <c r="AE6" s="252">
        <v>7961</v>
      </c>
      <c r="AF6" s="252">
        <v>41455</v>
      </c>
      <c r="AG6" s="252">
        <v>27682</v>
      </c>
      <c r="AH6" s="252">
        <v>8776</v>
      </c>
      <c r="AI6" s="253">
        <v>14957</v>
      </c>
      <c r="AJ6" s="253">
        <v>20326</v>
      </c>
      <c r="AK6" s="254">
        <v>14</v>
      </c>
      <c r="AL6" s="254">
        <v>12</v>
      </c>
      <c r="AM6" s="254">
        <v>1820</v>
      </c>
      <c r="AN6" s="254">
        <v>534</v>
      </c>
      <c r="AO6" s="253">
        <v>1645</v>
      </c>
      <c r="AP6" s="254">
        <v>13</v>
      </c>
      <c r="AQ6" s="253">
        <v>25180</v>
      </c>
      <c r="AR6" s="253">
        <v>3352</v>
      </c>
      <c r="AS6" s="255">
        <v>21589</v>
      </c>
      <c r="AT6" s="251">
        <v>106</v>
      </c>
      <c r="AU6" s="252">
        <v>12595</v>
      </c>
      <c r="AV6" s="290">
        <v>41943</v>
      </c>
      <c r="AW6" s="290">
        <v>5632</v>
      </c>
      <c r="AX6" s="290">
        <v>104779</v>
      </c>
      <c r="AY6" s="290">
        <v>196</v>
      </c>
      <c r="AZ6" s="290">
        <v>14349</v>
      </c>
      <c r="BA6" s="290">
        <v>5</v>
      </c>
      <c r="BB6" s="290">
        <v>23828</v>
      </c>
      <c r="BC6" s="290">
        <v>2138</v>
      </c>
      <c r="BD6" s="290">
        <v>8911</v>
      </c>
      <c r="BE6" s="290">
        <v>442</v>
      </c>
      <c r="BF6" s="290">
        <v>5352</v>
      </c>
      <c r="BG6" s="290">
        <v>662</v>
      </c>
      <c r="BH6" s="290">
        <v>103</v>
      </c>
      <c r="BI6" s="290">
        <v>8</v>
      </c>
      <c r="BJ6" s="252">
        <v>1318</v>
      </c>
      <c r="BK6" s="251">
        <v>5175</v>
      </c>
      <c r="BL6" s="251">
        <v>812</v>
      </c>
      <c r="BM6" s="252">
        <v>2860</v>
      </c>
      <c r="BN6" s="251">
        <v>52</v>
      </c>
      <c r="BO6" s="252">
        <v>4648</v>
      </c>
      <c r="BP6" s="290">
        <v>11491</v>
      </c>
      <c r="BQ6" s="290">
        <v>60</v>
      </c>
      <c r="BR6" s="290">
        <v>7646</v>
      </c>
      <c r="BS6" s="290">
        <v>3796</v>
      </c>
      <c r="BT6" s="290">
        <v>13641</v>
      </c>
      <c r="BU6" s="290"/>
      <c r="BV6" s="290">
        <v>347</v>
      </c>
      <c r="BW6" s="290">
        <v>3898</v>
      </c>
      <c r="BX6" s="290">
        <v>13882</v>
      </c>
      <c r="BY6" s="290">
        <v>6</v>
      </c>
      <c r="BZ6" s="290">
        <v>3017</v>
      </c>
      <c r="CA6" s="290">
        <v>4662</v>
      </c>
      <c r="CB6" s="290">
        <v>20310</v>
      </c>
      <c r="CC6" s="290">
        <v>11</v>
      </c>
      <c r="CD6" s="290">
        <v>11</v>
      </c>
      <c r="CE6" s="290">
        <v>1541</v>
      </c>
      <c r="CF6" s="290">
        <v>30</v>
      </c>
      <c r="CG6" s="290">
        <v>1046</v>
      </c>
      <c r="CH6" s="290">
        <v>5</v>
      </c>
      <c r="CI6" s="290">
        <v>7152</v>
      </c>
      <c r="CJ6" s="290">
        <v>1693</v>
      </c>
      <c r="CK6" s="290">
        <v>6413</v>
      </c>
    </row>
    <row r="7" spans="1:89" x14ac:dyDescent="0.2">
      <c r="A7" s="256" t="s">
        <v>75</v>
      </c>
      <c r="B7" s="247">
        <v>22</v>
      </c>
      <c r="C7" s="247">
        <v>835</v>
      </c>
      <c r="D7" s="249">
        <v>1892</v>
      </c>
      <c r="E7" s="247">
        <v>1</v>
      </c>
      <c r="F7" s="249">
        <v>6324</v>
      </c>
      <c r="G7" s="247">
        <v>3</v>
      </c>
      <c r="H7" s="249">
        <v>1201</v>
      </c>
      <c r="J7" s="247">
        <v>570</v>
      </c>
      <c r="K7" s="247">
        <v>102</v>
      </c>
      <c r="L7" s="247">
        <v>508</v>
      </c>
      <c r="M7" s="247">
        <v>4</v>
      </c>
      <c r="N7" s="249">
        <v>2306</v>
      </c>
      <c r="P7" s="247">
        <v>7</v>
      </c>
      <c r="R7" s="247">
        <v>38</v>
      </c>
      <c r="S7" s="247">
        <v>265</v>
      </c>
      <c r="U7" s="247">
        <v>27</v>
      </c>
      <c r="W7" s="247">
        <v>5</v>
      </c>
      <c r="X7" s="247">
        <v>428</v>
      </c>
      <c r="Y7" s="247">
        <v>6</v>
      </c>
      <c r="Z7" s="247">
        <v>14</v>
      </c>
      <c r="AA7" s="247">
        <v>1</v>
      </c>
      <c r="AD7" s="247">
        <v>1</v>
      </c>
      <c r="AG7" s="248">
        <v>1</v>
      </c>
      <c r="AH7" s="248">
        <v>3</v>
      </c>
      <c r="AI7" s="257"/>
      <c r="AJ7" s="257"/>
      <c r="AK7" s="257"/>
      <c r="AL7" s="257"/>
      <c r="AM7" s="257">
        <v>1</v>
      </c>
      <c r="AN7" s="257"/>
      <c r="AO7" s="257">
        <v>2</v>
      </c>
      <c r="AP7" s="257"/>
      <c r="AQ7" s="257">
        <v>12</v>
      </c>
      <c r="AR7" s="257">
        <v>5</v>
      </c>
      <c r="AS7" s="256">
        <v>2</v>
      </c>
      <c r="AT7" s="247">
        <v>13</v>
      </c>
      <c r="AU7" s="249">
        <v>537</v>
      </c>
      <c r="AV7" s="291">
        <v>1083</v>
      </c>
      <c r="AW7" s="291">
        <v>1</v>
      </c>
      <c r="AX7" s="291">
        <v>3655</v>
      </c>
      <c r="AY7" s="291">
        <v>3</v>
      </c>
      <c r="AZ7" s="291">
        <v>692</v>
      </c>
      <c r="BA7" s="291"/>
      <c r="BB7" s="291">
        <v>341</v>
      </c>
      <c r="BC7" s="291">
        <v>45</v>
      </c>
      <c r="BD7" s="291">
        <v>180</v>
      </c>
      <c r="BE7" s="291">
        <v>4</v>
      </c>
      <c r="BF7" s="291">
        <v>1742</v>
      </c>
      <c r="BG7" s="291"/>
      <c r="BH7" s="291">
        <v>7</v>
      </c>
      <c r="BI7" s="291"/>
      <c r="BJ7" s="247">
        <v>26</v>
      </c>
      <c r="BK7" s="247">
        <v>166</v>
      </c>
      <c r="BM7" s="247">
        <v>25</v>
      </c>
      <c r="BO7" s="247">
        <v>5</v>
      </c>
      <c r="BP7" s="291">
        <v>321</v>
      </c>
      <c r="BQ7" s="291">
        <v>3</v>
      </c>
      <c r="BR7" s="291">
        <v>11</v>
      </c>
      <c r="BS7" s="291">
        <v>1</v>
      </c>
      <c r="BT7" s="291"/>
      <c r="BU7" s="291"/>
      <c r="BV7" s="291"/>
      <c r="BW7" s="291"/>
      <c r="BX7" s="291"/>
      <c r="BY7" s="291">
        <v>1</v>
      </c>
      <c r="BZ7" s="291">
        <v>2</v>
      </c>
      <c r="CA7" s="291"/>
      <c r="CB7" s="291"/>
      <c r="CC7" s="291"/>
      <c r="CD7" s="291"/>
      <c r="CE7" s="291">
        <v>1</v>
      </c>
      <c r="CF7" s="291"/>
      <c r="CG7" s="291">
        <v>2</v>
      </c>
      <c r="CH7" s="291"/>
      <c r="CI7" s="291">
        <v>11</v>
      </c>
      <c r="CJ7" s="291">
        <v>5</v>
      </c>
      <c r="CK7" s="291">
        <v>2</v>
      </c>
    </row>
    <row r="8" spans="1:89" x14ac:dyDescent="0.2">
      <c r="A8" s="256" t="s">
        <v>76</v>
      </c>
      <c r="C8" s="247">
        <v>188</v>
      </c>
      <c r="D8" s="249">
        <v>1267</v>
      </c>
      <c r="E8" s="247">
        <v>2</v>
      </c>
      <c r="F8" s="249">
        <v>3288</v>
      </c>
      <c r="G8" s="247">
        <v>46</v>
      </c>
      <c r="H8" s="247">
        <v>276</v>
      </c>
      <c r="J8" s="247">
        <v>144</v>
      </c>
      <c r="K8" s="247">
        <v>202</v>
      </c>
      <c r="L8" s="247">
        <v>192</v>
      </c>
      <c r="M8" s="247">
        <v>61</v>
      </c>
      <c r="N8" s="247">
        <v>186</v>
      </c>
      <c r="P8" s="247">
        <v>3</v>
      </c>
      <c r="R8" s="247">
        <v>70</v>
      </c>
      <c r="S8" s="247">
        <v>391</v>
      </c>
      <c r="T8" s="247">
        <v>88</v>
      </c>
      <c r="U8" s="247">
        <v>38</v>
      </c>
      <c r="V8" s="247">
        <v>2</v>
      </c>
      <c r="W8" s="247">
        <v>87</v>
      </c>
      <c r="X8" s="247">
        <v>129</v>
      </c>
      <c r="Z8" s="247">
        <v>2</v>
      </c>
      <c r="AB8" s="247">
        <v>1</v>
      </c>
      <c r="AD8" s="247">
        <v>15</v>
      </c>
      <c r="AI8" s="257">
        <v>1</v>
      </c>
      <c r="AJ8" s="257"/>
      <c r="AK8" s="257"/>
      <c r="AL8" s="257"/>
      <c r="AM8" s="257"/>
      <c r="AN8" s="257"/>
      <c r="AO8" s="257"/>
      <c r="AP8" s="257"/>
      <c r="AQ8" s="257">
        <v>1</v>
      </c>
      <c r="AR8" s="257">
        <v>3</v>
      </c>
      <c r="AS8" s="256"/>
      <c r="AU8" s="247">
        <v>108</v>
      </c>
      <c r="AV8" s="291">
        <v>592</v>
      </c>
      <c r="AW8" s="291">
        <v>1</v>
      </c>
      <c r="AX8" s="291">
        <v>1279</v>
      </c>
      <c r="AY8" s="291">
        <v>4</v>
      </c>
      <c r="AZ8" s="291">
        <v>34</v>
      </c>
      <c r="BA8" s="291"/>
      <c r="BB8" s="291">
        <v>55</v>
      </c>
      <c r="BC8" s="291">
        <v>71</v>
      </c>
      <c r="BD8" s="291">
        <v>58</v>
      </c>
      <c r="BE8" s="291">
        <v>61</v>
      </c>
      <c r="BF8" s="291">
        <v>40</v>
      </c>
      <c r="BG8" s="291"/>
      <c r="BH8" s="291">
        <v>3</v>
      </c>
      <c r="BI8" s="291"/>
      <c r="BJ8" s="247">
        <v>34</v>
      </c>
      <c r="BK8" s="247">
        <v>224</v>
      </c>
      <c r="BL8" s="247">
        <v>49</v>
      </c>
      <c r="BM8" s="247">
        <v>35</v>
      </c>
      <c r="BN8" s="247">
        <v>2</v>
      </c>
      <c r="BO8" s="247">
        <v>20</v>
      </c>
      <c r="BP8" s="291">
        <v>104</v>
      </c>
      <c r="BQ8" s="291"/>
      <c r="BR8" s="291"/>
      <c r="BS8" s="291"/>
      <c r="BT8" s="291">
        <v>1</v>
      </c>
      <c r="BU8" s="291"/>
      <c r="BV8" s="291">
        <v>5</v>
      </c>
      <c r="BW8" s="291"/>
      <c r="BX8" s="291"/>
      <c r="BY8" s="291"/>
      <c r="BZ8" s="291"/>
      <c r="CA8" s="291"/>
      <c r="CB8" s="291"/>
      <c r="CC8" s="291"/>
      <c r="CD8" s="291"/>
      <c r="CE8" s="291"/>
      <c r="CF8" s="291"/>
      <c r="CG8" s="291"/>
      <c r="CH8" s="291"/>
      <c r="CI8" s="291">
        <v>1</v>
      </c>
      <c r="CJ8" s="291">
        <v>2</v>
      </c>
      <c r="CK8" s="291"/>
    </row>
    <row r="9" spans="1:89" x14ac:dyDescent="0.2">
      <c r="A9" s="256" t="s">
        <v>77</v>
      </c>
      <c r="B9" s="247">
        <v>26</v>
      </c>
      <c r="C9" s="247">
        <v>206</v>
      </c>
      <c r="D9" s="249">
        <v>1333</v>
      </c>
      <c r="F9" s="249">
        <v>3613</v>
      </c>
      <c r="G9" s="247">
        <v>2</v>
      </c>
      <c r="H9" s="247">
        <v>499</v>
      </c>
      <c r="J9" s="247">
        <v>273</v>
      </c>
      <c r="K9" s="247">
        <v>247</v>
      </c>
      <c r="L9" s="247">
        <v>576</v>
      </c>
      <c r="N9" s="247">
        <v>427</v>
      </c>
      <c r="R9" s="247">
        <v>130</v>
      </c>
      <c r="S9" s="247">
        <v>37</v>
      </c>
      <c r="U9" s="247">
        <v>45</v>
      </c>
      <c r="V9" s="247">
        <v>3</v>
      </c>
      <c r="W9" s="247">
        <v>54</v>
      </c>
      <c r="X9" s="247">
        <v>141</v>
      </c>
      <c r="Y9" s="247">
        <v>1</v>
      </c>
      <c r="AA9" s="247">
        <v>1</v>
      </c>
      <c r="AI9" s="257"/>
      <c r="AJ9" s="257"/>
      <c r="AK9" s="257"/>
      <c r="AL9" s="257"/>
      <c r="AM9" s="257">
        <v>1</v>
      </c>
      <c r="AN9" s="257"/>
      <c r="AO9" s="257"/>
      <c r="AP9" s="257"/>
      <c r="AQ9" s="257"/>
      <c r="AR9" s="257"/>
      <c r="AS9" s="256"/>
      <c r="AU9" s="247">
        <v>131</v>
      </c>
      <c r="AV9" s="291">
        <v>599</v>
      </c>
      <c r="AW9" s="291"/>
      <c r="AX9" s="291">
        <v>1561</v>
      </c>
      <c r="AY9" s="291">
        <v>2</v>
      </c>
      <c r="AZ9" s="291">
        <v>95</v>
      </c>
      <c r="BA9" s="291"/>
      <c r="BB9" s="291">
        <v>94</v>
      </c>
      <c r="BC9" s="291">
        <v>63</v>
      </c>
      <c r="BD9" s="291">
        <v>304</v>
      </c>
      <c r="BE9" s="291"/>
      <c r="BF9" s="291">
        <v>41</v>
      </c>
      <c r="BG9" s="291"/>
      <c r="BH9" s="291"/>
      <c r="BI9" s="291"/>
      <c r="BJ9" s="247">
        <v>67</v>
      </c>
      <c r="BK9" s="247">
        <v>20</v>
      </c>
      <c r="BM9" s="247">
        <v>20</v>
      </c>
      <c r="BO9" s="247">
        <v>38</v>
      </c>
      <c r="BP9" s="291">
        <v>97</v>
      </c>
      <c r="BQ9" s="291">
        <v>1</v>
      </c>
      <c r="BR9" s="291"/>
      <c r="BS9" s="291">
        <v>1</v>
      </c>
      <c r="BT9" s="291"/>
      <c r="BU9" s="291"/>
      <c r="BV9" s="291"/>
      <c r="BW9" s="291"/>
      <c r="BX9" s="291"/>
      <c r="BY9" s="291"/>
      <c r="BZ9" s="291"/>
      <c r="CA9" s="291"/>
      <c r="CB9" s="291"/>
      <c r="CC9" s="291"/>
      <c r="CD9" s="291"/>
      <c r="CE9" s="291">
        <v>1</v>
      </c>
      <c r="CF9" s="291"/>
      <c r="CG9" s="291"/>
      <c r="CH9" s="291"/>
      <c r="CI9" s="291"/>
      <c r="CJ9" s="291"/>
      <c r="CK9" s="291"/>
    </row>
    <row r="10" spans="1:89" x14ac:dyDescent="0.2">
      <c r="A10" s="256" t="s">
        <v>78</v>
      </c>
      <c r="C10" s="247">
        <v>393</v>
      </c>
      <c r="D10" s="249">
        <v>2694</v>
      </c>
      <c r="E10" s="247">
        <v>2</v>
      </c>
      <c r="F10" s="249">
        <v>7713</v>
      </c>
      <c r="G10" s="247">
        <v>63</v>
      </c>
      <c r="H10" s="247">
        <v>500</v>
      </c>
      <c r="J10" s="249">
        <v>326</v>
      </c>
      <c r="K10" s="247">
        <v>284</v>
      </c>
      <c r="L10" s="247">
        <v>431</v>
      </c>
      <c r="N10" s="247">
        <v>878</v>
      </c>
      <c r="R10" s="247">
        <v>28</v>
      </c>
      <c r="S10" s="247">
        <v>189</v>
      </c>
      <c r="T10" s="247">
        <v>13</v>
      </c>
      <c r="U10" s="247">
        <v>136</v>
      </c>
      <c r="W10" s="247">
        <v>109</v>
      </c>
      <c r="X10" s="247">
        <v>300</v>
      </c>
      <c r="Y10" s="247">
        <v>1</v>
      </c>
      <c r="Z10" s="247">
        <v>9</v>
      </c>
      <c r="AH10" s="248">
        <v>1</v>
      </c>
      <c r="AI10" s="257">
        <v>3</v>
      </c>
      <c r="AJ10" s="257"/>
      <c r="AK10" s="257"/>
      <c r="AL10" s="257"/>
      <c r="AM10" s="257">
        <v>1</v>
      </c>
      <c r="AN10" s="257"/>
      <c r="AO10" s="257">
        <v>1</v>
      </c>
      <c r="AP10" s="257"/>
      <c r="AQ10" s="257"/>
      <c r="AR10" s="257"/>
      <c r="AS10" s="256"/>
      <c r="AU10" s="249">
        <v>235</v>
      </c>
      <c r="AV10" s="291">
        <v>960</v>
      </c>
      <c r="AW10" s="291">
        <v>2</v>
      </c>
      <c r="AX10" s="291">
        <v>2920</v>
      </c>
      <c r="AY10" s="291">
        <v>11</v>
      </c>
      <c r="AZ10" s="291">
        <v>59</v>
      </c>
      <c r="BA10" s="291"/>
      <c r="BB10" s="291">
        <v>68</v>
      </c>
      <c r="BC10" s="291">
        <v>43</v>
      </c>
      <c r="BD10" s="291">
        <v>61</v>
      </c>
      <c r="BE10" s="291"/>
      <c r="BF10" s="291">
        <v>177</v>
      </c>
      <c r="BG10" s="291"/>
      <c r="BH10" s="291"/>
      <c r="BI10" s="291"/>
      <c r="BJ10" s="247">
        <v>9</v>
      </c>
      <c r="BK10" s="247">
        <v>27</v>
      </c>
      <c r="BL10" s="247">
        <v>5</v>
      </c>
      <c r="BM10" s="247">
        <v>51</v>
      </c>
      <c r="BO10" s="247">
        <v>10</v>
      </c>
      <c r="BP10" s="291">
        <v>219</v>
      </c>
      <c r="BQ10" s="291">
        <v>1</v>
      </c>
      <c r="BR10" s="291">
        <v>1</v>
      </c>
      <c r="BS10" s="291"/>
      <c r="BT10" s="291"/>
      <c r="BU10" s="291"/>
      <c r="BV10" s="291"/>
      <c r="BW10" s="291"/>
      <c r="BX10" s="291"/>
      <c r="BY10" s="291"/>
      <c r="BZ10" s="291">
        <v>1</v>
      </c>
      <c r="CA10" s="291">
        <v>2</v>
      </c>
      <c r="CB10" s="291"/>
      <c r="CC10" s="291"/>
      <c r="CD10" s="291"/>
      <c r="CE10" s="291">
        <v>1</v>
      </c>
      <c r="CF10" s="291"/>
      <c r="CG10" s="291">
        <v>1</v>
      </c>
      <c r="CH10" s="291"/>
      <c r="CI10" s="291"/>
      <c r="CJ10" s="291"/>
      <c r="CK10" s="291"/>
    </row>
    <row r="11" spans="1:89" x14ac:dyDescent="0.2">
      <c r="A11" s="256" t="s">
        <v>79</v>
      </c>
      <c r="B11" s="247">
        <v>3</v>
      </c>
      <c r="C11" s="247">
        <v>514</v>
      </c>
      <c r="D11" s="249">
        <v>3925</v>
      </c>
      <c r="E11" s="247">
        <v>1</v>
      </c>
      <c r="F11" s="249">
        <v>8481</v>
      </c>
      <c r="G11" s="247">
        <v>13</v>
      </c>
      <c r="H11" s="247">
        <v>556</v>
      </c>
      <c r="J11" s="247">
        <v>562</v>
      </c>
      <c r="K11" s="247">
        <v>458</v>
      </c>
      <c r="L11" s="247">
        <v>603</v>
      </c>
      <c r="N11" s="247">
        <v>710</v>
      </c>
      <c r="O11" s="247">
        <v>1</v>
      </c>
      <c r="P11" s="247">
        <v>2</v>
      </c>
      <c r="Q11" s="247">
        <v>1</v>
      </c>
      <c r="R11" s="247">
        <v>145</v>
      </c>
      <c r="S11" s="247">
        <v>78</v>
      </c>
      <c r="T11" s="247">
        <v>88</v>
      </c>
      <c r="U11" s="247">
        <v>46</v>
      </c>
      <c r="W11" s="247">
        <v>136</v>
      </c>
      <c r="X11" s="247">
        <v>359</v>
      </c>
      <c r="Y11" s="247">
        <v>23</v>
      </c>
      <c r="Z11" s="247">
        <v>13</v>
      </c>
      <c r="AA11" s="247">
        <v>3</v>
      </c>
      <c r="AI11" s="257"/>
      <c r="AJ11" s="257"/>
      <c r="AK11" s="257"/>
      <c r="AL11" s="257"/>
      <c r="AM11" s="257"/>
      <c r="AN11" s="257"/>
      <c r="AO11" s="257"/>
      <c r="AP11" s="257"/>
      <c r="AQ11" s="257">
        <v>1</v>
      </c>
      <c r="AR11" s="258"/>
      <c r="AS11" s="259">
        <v>1</v>
      </c>
      <c r="AU11" s="249">
        <v>356</v>
      </c>
      <c r="AV11" s="291">
        <v>2007</v>
      </c>
      <c r="AW11" s="291"/>
      <c r="AX11" s="291">
        <v>3608</v>
      </c>
      <c r="AY11" s="291">
        <v>4</v>
      </c>
      <c r="AZ11" s="291">
        <v>81</v>
      </c>
      <c r="BA11" s="291"/>
      <c r="BB11" s="291">
        <v>144</v>
      </c>
      <c r="BC11" s="291">
        <v>105</v>
      </c>
      <c r="BD11" s="291">
        <v>152</v>
      </c>
      <c r="BE11" s="291"/>
      <c r="BF11" s="291">
        <v>39</v>
      </c>
      <c r="BG11" s="291"/>
      <c r="BH11" s="291">
        <v>2</v>
      </c>
      <c r="BI11" s="291">
        <v>1</v>
      </c>
      <c r="BJ11" s="247">
        <v>76</v>
      </c>
      <c r="BK11" s="247">
        <v>38</v>
      </c>
      <c r="BL11" s="247">
        <v>30</v>
      </c>
      <c r="BO11" s="247">
        <v>8</v>
      </c>
      <c r="BP11" s="291">
        <v>340</v>
      </c>
      <c r="BQ11" s="291">
        <v>16</v>
      </c>
      <c r="BR11" s="291">
        <v>3</v>
      </c>
      <c r="BS11" s="291">
        <v>2</v>
      </c>
      <c r="BT11" s="291"/>
      <c r="BU11" s="291"/>
      <c r="BV11" s="291"/>
      <c r="BW11" s="291"/>
      <c r="BX11" s="291"/>
      <c r="BY11" s="291"/>
      <c r="BZ11" s="291"/>
      <c r="CA11" s="291"/>
      <c r="CB11" s="291"/>
      <c r="CC11" s="291"/>
      <c r="CD11" s="291"/>
      <c r="CE11" s="291"/>
      <c r="CF11" s="291"/>
      <c r="CG11" s="291"/>
      <c r="CH11" s="291"/>
      <c r="CI11" s="291">
        <v>1</v>
      </c>
      <c r="CJ11" s="291"/>
      <c r="CK11" s="291">
        <v>1</v>
      </c>
    </row>
    <row r="12" spans="1:89" x14ac:dyDescent="0.2">
      <c r="A12" s="256" t="s">
        <v>80</v>
      </c>
      <c r="C12" s="247">
        <v>63</v>
      </c>
      <c r="D12" s="247">
        <v>395</v>
      </c>
      <c r="E12" s="247">
        <v>7</v>
      </c>
      <c r="F12" s="247">
        <v>1108</v>
      </c>
      <c r="G12" s="247">
        <v>9</v>
      </c>
      <c r="H12" s="247">
        <v>79</v>
      </c>
      <c r="J12" s="247">
        <v>54</v>
      </c>
      <c r="K12" s="247">
        <v>121</v>
      </c>
      <c r="L12" s="247">
        <v>107</v>
      </c>
      <c r="N12" s="247">
        <v>126</v>
      </c>
      <c r="R12" s="247">
        <v>2</v>
      </c>
      <c r="S12" s="247">
        <v>121</v>
      </c>
      <c r="T12" s="247">
        <v>16</v>
      </c>
      <c r="U12" s="247">
        <v>3</v>
      </c>
      <c r="W12" s="247">
        <v>40</v>
      </c>
      <c r="X12" s="247">
        <v>56</v>
      </c>
      <c r="AB12" s="247">
        <v>1</v>
      </c>
      <c r="AD12" s="247">
        <v>1</v>
      </c>
      <c r="AI12" s="257"/>
      <c r="AJ12" s="257"/>
      <c r="AK12" s="257"/>
      <c r="AL12" s="257"/>
      <c r="AM12" s="257"/>
      <c r="AN12" s="257"/>
      <c r="AO12" s="257"/>
      <c r="AP12" s="257"/>
      <c r="AQ12" s="257">
        <v>2</v>
      </c>
      <c r="AR12" s="257">
        <v>1</v>
      </c>
      <c r="AS12" s="256">
        <v>1</v>
      </c>
      <c r="AU12" s="247">
        <v>35</v>
      </c>
      <c r="AV12" s="291">
        <v>109</v>
      </c>
      <c r="AW12" s="291"/>
      <c r="AX12" s="291">
        <v>286</v>
      </c>
      <c r="AY12" s="291"/>
      <c r="AZ12" s="291">
        <v>7</v>
      </c>
      <c r="BA12" s="291"/>
      <c r="BB12" s="291">
        <v>3</v>
      </c>
      <c r="BC12" s="291">
        <v>47</v>
      </c>
      <c r="BD12" s="291">
        <v>8</v>
      </c>
      <c r="BE12" s="291"/>
      <c r="BF12" s="291">
        <v>7</v>
      </c>
      <c r="BG12" s="291"/>
      <c r="BH12" s="291"/>
      <c r="BI12" s="291"/>
      <c r="BJ12" s="247">
        <v>2</v>
      </c>
      <c r="BK12" s="247">
        <v>55</v>
      </c>
      <c r="BL12" s="247">
        <v>6</v>
      </c>
      <c r="BO12" s="247">
        <v>2</v>
      </c>
      <c r="BP12" s="291">
        <v>31</v>
      </c>
      <c r="BQ12" s="291"/>
      <c r="BR12" s="291"/>
      <c r="BS12" s="291"/>
      <c r="BT12" s="291">
        <v>1</v>
      </c>
      <c r="BU12" s="291"/>
      <c r="BV12" s="291"/>
      <c r="BW12" s="291"/>
      <c r="BX12" s="291"/>
      <c r="BY12" s="291"/>
      <c r="BZ12" s="291"/>
      <c r="CA12" s="291"/>
      <c r="CB12" s="291"/>
      <c r="CC12" s="291"/>
      <c r="CD12" s="291"/>
      <c r="CE12" s="291"/>
      <c r="CF12" s="291"/>
      <c r="CG12" s="291"/>
      <c r="CH12" s="291"/>
      <c r="CI12" s="291"/>
      <c r="CJ12" s="291"/>
      <c r="CK12" s="291"/>
    </row>
    <row r="13" spans="1:89" x14ac:dyDescent="0.2">
      <c r="A13" s="256" t="s">
        <v>81</v>
      </c>
      <c r="B13" s="247">
        <v>8</v>
      </c>
      <c r="C13" s="247">
        <v>465</v>
      </c>
      <c r="D13" s="249">
        <v>3628</v>
      </c>
      <c r="E13" s="247">
        <v>1</v>
      </c>
      <c r="F13" s="249">
        <v>6782</v>
      </c>
      <c r="G13" s="247">
        <v>3</v>
      </c>
      <c r="H13" s="249">
        <v>1409</v>
      </c>
      <c r="J13" s="249">
        <v>1992</v>
      </c>
      <c r="K13" s="247">
        <v>201</v>
      </c>
      <c r="L13" s="247">
        <v>414</v>
      </c>
      <c r="N13" s="247">
        <v>569</v>
      </c>
      <c r="P13" s="247">
        <v>2</v>
      </c>
      <c r="R13" s="247">
        <v>7</v>
      </c>
      <c r="S13" s="247">
        <v>288</v>
      </c>
      <c r="T13" s="247">
        <v>25</v>
      </c>
      <c r="U13" s="247">
        <v>170</v>
      </c>
      <c r="V13" s="247">
        <v>1</v>
      </c>
      <c r="W13" s="247">
        <v>217</v>
      </c>
      <c r="X13" s="247">
        <v>273</v>
      </c>
      <c r="Y13" s="247">
        <v>1</v>
      </c>
      <c r="Z13" s="247">
        <v>7</v>
      </c>
      <c r="AF13" s="248">
        <v>2</v>
      </c>
      <c r="AI13" s="257"/>
      <c r="AJ13" s="257"/>
      <c r="AK13" s="257"/>
      <c r="AL13" s="257"/>
      <c r="AM13" s="257"/>
      <c r="AN13" s="257"/>
      <c r="AO13" s="257"/>
      <c r="AP13" s="257"/>
      <c r="AQ13" s="257"/>
      <c r="AR13" s="258">
        <v>2</v>
      </c>
      <c r="AS13" s="259"/>
      <c r="AU13" s="249">
        <v>261</v>
      </c>
      <c r="AV13" s="291">
        <v>1654</v>
      </c>
      <c r="AW13" s="291"/>
      <c r="AX13" s="291">
        <v>3066</v>
      </c>
      <c r="AY13" s="291">
        <v>2</v>
      </c>
      <c r="AZ13" s="291">
        <v>638</v>
      </c>
      <c r="BA13" s="291"/>
      <c r="BB13" s="291">
        <v>753</v>
      </c>
      <c r="BC13" s="291">
        <v>43</v>
      </c>
      <c r="BD13" s="291">
        <v>23</v>
      </c>
      <c r="BE13" s="291"/>
      <c r="BF13" s="291">
        <v>40</v>
      </c>
      <c r="BG13" s="291"/>
      <c r="BH13" s="291">
        <v>2</v>
      </c>
      <c r="BI13" s="291"/>
      <c r="BJ13" s="247">
        <v>4</v>
      </c>
      <c r="BK13" s="247">
        <v>163</v>
      </c>
      <c r="BL13" s="247">
        <v>4</v>
      </c>
      <c r="BM13" s="247">
        <v>59</v>
      </c>
      <c r="BO13" s="247">
        <v>85</v>
      </c>
      <c r="BP13" s="291">
        <v>228</v>
      </c>
      <c r="BQ13" s="291">
        <v>1</v>
      </c>
      <c r="BR13" s="291">
        <v>1</v>
      </c>
      <c r="BS13" s="291"/>
      <c r="BT13" s="291"/>
      <c r="BU13" s="291"/>
      <c r="BV13" s="291"/>
      <c r="BW13" s="291"/>
      <c r="BX13" s="291">
        <v>1</v>
      </c>
      <c r="BY13" s="291"/>
      <c r="BZ13" s="291"/>
      <c r="CA13" s="291"/>
      <c r="CB13" s="291"/>
      <c r="CC13" s="291"/>
      <c r="CD13" s="291"/>
      <c r="CE13" s="291"/>
      <c r="CF13" s="291"/>
      <c r="CG13" s="291"/>
      <c r="CH13" s="291"/>
      <c r="CI13" s="291"/>
      <c r="CJ13" s="291">
        <v>2</v>
      </c>
      <c r="CK13" s="291"/>
    </row>
    <row r="14" spans="1:89" x14ac:dyDescent="0.2">
      <c r="A14" s="256" t="s">
        <v>82</v>
      </c>
      <c r="B14" s="247">
        <v>1</v>
      </c>
      <c r="C14" s="247">
        <v>57</v>
      </c>
      <c r="D14" s="247">
        <v>325</v>
      </c>
      <c r="E14" s="247">
        <v>18</v>
      </c>
      <c r="F14" s="247">
        <v>1111</v>
      </c>
      <c r="G14" s="247">
        <v>7</v>
      </c>
      <c r="H14" s="247">
        <v>190</v>
      </c>
      <c r="J14" s="247">
        <v>93</v>
      </c>
      <c r="K14" s="247">
        <v>128</v>
      </c>
      <c r="L14" s="247">
        <v>71</v>
      </c>
      <c r="N14" s="247">
        <v>35</v>
      </c>
      <c r="R14" s="247">
        <v>1</v>
      </c>
      <c r="S14" s="247">
        <v>1</v>
      </c>
      <c r="U14" s="247">
        <v>5</v>
      </c>
      <c r="W14" s="247">
        <v>33</v>
      </c>
      <c r="X14" s="247">
        <v>58</v>
      </c>
      <c r="AD14" s="247">
        <v>1</v>
      </c>
      <c r="AE14" s="248">
        <v>1</v>
      </c>
      <c r="AI14" s="257"/>
      <c r="AJ14" s="257"/>
      <c r="AK14" s="257"/>
      <c r="AL14" s="257"/>
      <c r="AM14" s="257"/>
      <c r="AN14" s="257"/>
      <c r="AO14" s="257"/>
      <c r="AP14" s="257"/>
      <c r="AQ14" s="257">
        <v>30</v>
      </c>
      <c r="AR14" s="257">
        <v>2</v>
      </c>
      <c r="AS14" s="256">
        <v>1</v>
      </c>
      <c r="AU14" s="247">
        <v>25</v>
      </c>
      <c r="AV14" s="291">
        <v>138</v>
      </c>
      <c r="AW14" s="291">
        <v>12</v>
      </c>
      <c r="AX14" s="291">
        <v>388</v>
      </c>
      <c r="AY14" s="291">
        <v>2</v>
      </c>
      <c r="AZ14" s="291">
        <v>17</v>
      </c>
      <c r="BA14" s="291"/>
      <c r="BB14" s="291">
        <v>24</v>
      </c>
      <c r="BC14" s="291">
        <v>23</v>
      </c>
      <c r="BD14" s="291">
        <v>10</v>
      </c>
      <c r="BE14" s="291"/>
      <c r="BF14" s="291">
        <v>4</v>
      </c>
      <c r="BG14" s="291"/>
      <c r="BH14" s="291"/>
      <c r="BI14" s="291"/>
      <c r="BK14" s="247">
        <v>1</v>
      </c>
      <c r="BM14" s="247">
        <v>1</v>
      </c>
      <c r="BP14" s="291">
        <v>39</v>
      </c>
      <c r="BQ14" s="291"/>
      <c r="BR14" s="291"/>
      <c r="BS14" s="291"/>
      <c r="BT14" s="291"/>
      <c r="BU14" s="291"/>
      <c r="BV14" s="291"/>
      <c r="BW14" s="291">
        <v>1</v>
      </c>
      <c r="BX14" s="291"/>
      <c r="BY14" s="291"/>
      <c r="BZ14" s="291"/>
      <c r="CA14" s="291"/>
      <c r="CB14" s="291"/>
      <c r="CC14" s="291"/>
      <c r="CD14" s="291"/>
      <c r="CE14" s="291"/>
      <c r="CF14" s="291"/>
      <c r="CG14" s="291"/>
      <c r="CH14" s="291"/>
      <c r="CI14" s="291">
        <v>17</v>
      </c>
      <c r="CJ14" s="291"/>
      <c r="CK14" s="291">
        <v>1</v>
      </c>
    </row>
    <row r="15" spans="1:89" x14ac:dyDescent="0.2">
      <c r="A15" s="256" t="s">
        <v>83</v>
      </c>
      <c r="C15" s="247">
        <v>298</v>
      </c>
      <c r="D15" s="249">
        <v>2109</v>
      </c>
      <c r="F15" s="249">
        <v>5603</v>
      </c>
      <c r="G15" s="247">
        <v>99</v>
      </c>
      <c r="H15" s="249">
        <v>968</v>
      </c>
      <c r="J15" s="247">
        <v>769</v>
      </c>
      <c r="K15" s="247">
        <v>202</v>
      </c>
      <c r="L15" s="247">
        <v>524</v>
      </c>
      <c r="M15" s="247">
        <v>2</v>
      </c>
      <c r="N15" s="247">
        <v>238</v>
      </c>
      <c r="R15" s="247">
        <v>95</v>
      </c>
      <c r="S15" s="247">
        <v>183</v>
      </c>
      <c r="T15" s="247">
        <v>37</v>
      </c>
      <c r="U15" s="247">
        <v>18</v>
      </c>
      <c r="V15" s="247">
        <v>1</v>
      </c>
      <c r="W15" s="247">
        <v>152</v>
      </c>
      <c r="X15" s="247">
        <v>343</v>
      </c>
      <c r="Y15" s="247">
        <v>3</v>
      </c>
      <c r="Z15" s="247">
        <v>4</v>
      </c>
      <c r="AA15" s="247">
        <v>1</v>
      </c>
      <c r="AD15" s="247">
        <v>5</v>
      </c>
      <c r="AE15" s="248">
        <v>5</v>
      </c>
      <c r="AI15" s="257"/>
      <c r="AJ15" s="257">
        <v>1</v>
      </c>
      <c r="AK15" s="257"/>
      <c r="AL15" s="257"/>
      <c r="AM15" s="257"/>
      <c r="AN15" s="257">
        <v>1</v>
      </c>
      <c r="AO15" s="257"/>
      <c r="AP15" s="257"/>
      <c r="AQ15" s="257">
        <v>8</v>
      </c>
      <c r="AR15" s="257"/>
      <c r="AS15" s="256"/>
      <c r="AU15" s="249">
        <v>198</v>
      </c>
      <c r="AV15" s="291">
        <v>1067</v>
      </c>
      <c r="AW15" s="291"/>
      <c r="AX15" s="291">
        <v>2415</v>
      </c>
      <c r="AY15" s="291">
        <v>27</v>
      </c>
      <c r="AZ15" s="291">
        <v>322</v>
      </c>
      <c r="BA15" s="291"/>
      <c r="BB15" s="291">
        <v>349</v>
      </c>
      <c r="BC15" s="291">
        <v>103</v>
      </c>
      <c r="BD15" s="291">
        <v>47</v>
      </c>
      <c r="BE15" s="291">
        <v>2</v>
      </c>
      <c r="BF15" s="291">
        <v>32</v>
      </c>
      <c r="BG15" s="291"/>
      <c r="BH15" s="291"/>
      <c r="BI15" s="291"/>
      <c r="BJ15" s="247">
        <v>19</v>
      </c>
      <c r="BK15" s="247">
        <v>169</v>
      </c>
      <c r="BL15" s="247">
        <v>32</v>
      </c>
      <c r="BM15" s="247">
        <v>13</v>
      </c>
      <c r="BO15" s="247">
        <v>34</v>
      </c>
      <c r="BP15" s="291">
        <v>267</v>
      </c>
      <c r="BQ15" s="291">
        <v>3</v>
      </c>
      <c r="BR15" s="291">
        <v>1</v>
      </c>
      <c r="BS15" s="291">
        <v>1</v>
      </c>
      <c r="BT15" s="291"/>
      <c r="BU15" s="291"/>
      <c r="BV15" s="291">
        <v>4</v>
      </c>
      <c r="BW15" s="291">
        <v>3</v>
      </c>
      <c r="BX15" s="291"/>
      <c r="BY15" s="291"/>
      <c r="BZ15" s="291"/>
      <c r="CA15" s="291"/>
      <c r="CB15" s="291">
        <v>1</v>
      </c>
      <c r="CC15" s="291"/>
      <c r="CD15" s="291"/>
      <c r="CE15" s="291"/>
      <c r="CF15" s="291"/>
      <c r="CG15" s="291"/>
      <c r="CH15" s="291"/>
      <c r="CI15" s="291">
        <v>8</v>
      </c>
      <c r="CJ15" s="291"/>
      <c r="CK15" s="291"/>
    </row>
    <row r="16" spans="1:89" x14ac:dyDescent="0.2">
      <c r="A16" s="256" t="s">
        <v>84</v>
      </c>
      <c r="C16" s="247">
        <v>160</v>
      </c>
      <c r="D16" s="247">
        <v>947</v>
      </c>
      <c r="E16" s="247">
        <v>1</v>
      </c>
      <c r="F16" s="249">
        <v>2133</v>
      </c>
      <c r="G16" s="247">
        <v>17</v>
      </c>
      <c r="H16" s="247">
        <v>138</v>
      </c>
      <c r="J16" s="247">
        <v>126</v>
      </c>
      <c r="K16" s="247">
        <v>86</v>
      </c>
      <c r="L16" s="247">
        <v>201</v>
      </c>
      <c r="N16" s="247">
        <v>62</v>
      </c>
      <c r="P16" s="247">
        <v>7</v>
      </c>
      <c r="R16" s="247">
        <v>43</v>
      </c>
      <c r="S16" s="247">
        <v>30</v>
      </c>
      <c r="T16" s="247">
        <v>6</v>
      </c>
      <c r="U16" s="247">
        <v>4</v>
      </c>
      <c r="V16" s="247">
        <v>4</v>
      </c>
      <c r="W16" s="247">
        <v>1</v>
      </c>
      <c r="X16" s="247">
        <v>167</v>
      </c>
      <c r="Y16" s="247">
        <v>2</v>
      </c>
      <c r="Z16" s="247">
        <v>2</v>
      </c>
      <c r="AB16" s="247">
        <v>1</v>
      </c>
      <c r="AI16" s="257">
        <v>1</v>
      </c>
      <c r="AJ16" s="257"/>
      <c r="AK16" s="257"/>
      <c r="AL16" s="257"/>
      <c r="AM16" s="257"/>
      <c r="AN16" s="257"/>
      <c r="AO16" s="257"/>
      <c r="AP16" s="257"/>
      <c r="AQ16" s="257"/>
      <c r="AR16" s="257"/>
      <c r="AS16" s="256"/>
      <c r="AU16" s="247">
        <v>108</v>
      </c>
      <c r="AV16" s="291">
        <v>481</v>
      </c>
      <c r="AW16" s="291">
        <v>1</v>
      </c>
      <c r="AX16" s="291">
        <v>845</v>
      </c>
      <c r="AY16" s="291">
        <v>5</v>
      </c>
      <c r="AZ16" s="291">
        <v>37</v>
      </c>
      <c r="BA16" s="291"/>
      <c r="BB16" s="291">
        <v>38</v>
      </c>
      <c r="BC16" s="291">
        <v>13</v>
      </c>
      <c r="BD16" s="291">
        <v>47</v>
      </c>
      <c r="BE16" s="291"/>
      <c r="BF16" s="291">
        <v>19</v>
      </c>
      <c r="BG16" s="291"/>
      <c r="BH16" s="291">
        <v>7</v>
      </c>
      <c r="BI16" s="291"/>
      <c r="BJ16" s="247">
        <v>23</v>
      </c>
      <c r="BK16" s="247">
        <v>13</v>
      </c>
      <c r="BL16" s="247">
        <v>6</v>
      </c>
      <c r="BM16" s="247">
        <v>1</v>
      </c>
      <c r="BN16" s="247">
        <v>3</v>
      </c>
      <c r="BP16" s="291">
        <v>108</v>
      </c>
      <c r="BQ16" s="291">
        <v>1</v>
      </c>
      <c r="BR16" s="291">
        <v>2</v>
      </c>
      <c r="BS16" s="291"/>
      <c r="BT16" s="291">
        <v>1</v>
      </c>
      <c r="BU16" s="291"/>
      <c r="BV16" s="291"/>
      <c r="BW16" s="291"/>
      <c r="BX16" s="291"/>
      <c r="BY16" s="291"/>
      <c r="BZ16" s="291"/>
      <c r="CA16" s="291"/>
      <c r="CB16" s="291"/>
      <c r="CC16" s="291"/>
      <c r="CD16" s="291"/>
      <c r="CE16" s="291"/>
      <c r="CF16" s="291"/>
      <c r="CG16" s="291"/>
      <c r="CH16" s="291"/>
      <c r="CI16" s="291"/>
      <c r="CJ16" s="291"/>
      <c r="CK16" s="291"/>
    </row>
    <row r="17" spans="1:89" s="251" customFormat="1" x14ac:dyDescent="0.2">
      <c r="A17" s="250" t="s">
        <v>85</v>
      </c>
      <c r="B17" s="251">
        <v>1</v>
      </c>
      <c r="C17" s="251">
        <v>288</v>
      </c>
      <c r="D17" s="252">
        <v>1728</v>
      </c>
      <c r="E17" s="252">
        <v>5621</v>
      </c>
      <c r="F17" s="252">
        <v>5463</v>
      </c>
      <c r="G17" s="251">
        <v>24</v>
      </c>
      <c r="H17" s="252">
        <v>4122</v>
      </c>
      <c r="I17" s="251">
        <v>2</v>
      </c>
      <c r="J17" s="252">
        <v>4727</v>
      </c>
      <c r="K17" s="251">
        <v>274</v>
      </c>
      <c r="L17" s="252">
        <v>8212</v>
      </c>
      <c r="M17" s="251">
        <v>98</v>
      </c>
      <c r="N17" s="251">
        <v>531</v>
      </c>
      <c r="P17" s="251">
        <v>4</v>
      </c>
      <c r="R17" s="251">
        <v>49</v>
      </c>
      <c r="S17" s="251">
        <v>99</v>
      </c>
      <c r="T17" s="251">
        <v>5</v>
      </c>
      <c r="U17" s="251">
        <v>671</v>
      </c>
      <c r="V17" s="251">
        <v>539</v>
      </c>
      <c r="W17" s="251">
        <v>26</v>
      </c>
      <c r="X17" s="251">
        <v>815</v>
      </c>
      <c r="Y17" s="251">
        <v>7</v>
      </c>
      <c r="Z17" s="252">
        <v>10148</v>
      </c>
      <c r="AA17" s="252">
        <v>6208</v>
      </c>
      <c r="AB17" s="252">
        <v>13087</v>
      </c>
      <c r="AD17" s="251">
        <v>911</v>
      </c>
      <c r="AE17" s="252">
        <v>3698</v>
      </c>
      <c r="AF17" s="252">
        <v>19148</v>
      </c>
      <c r="AG17" s="252">
        <v>15653</v>
      </c>
      <c r="AH17" s="252">
        <v>4447</v>
      </c>
      <c r="AI17" s="253">
        <v>7644</v>
      </c>
      <c r="AJ17" s="253">
        <v>9220</v>
      </c>
      <c r="AK17" s="254">
        <v>5</v>
      </c>
      <c r="AL17" s="254"/>
      <c r="AM17" s="254">
        <v>393</v>
      </c>
      <c r="AN17" s="254">
        <v>532</v>
      </c>
      <c r="AO17" s="254">
        <v>541</v>
      </c>
      <c r="AP17" s="254">
        <v>4</v>
      </c>
      <c r="AQ17" s="254">
        <v>12780</v>
      </c>
      <c r="AR17" s="254">
        <v>1659</v>
      </c>
      <c r="AS17" s="250">
        <v>12645</v>
      </c>
      <c r="AU17" s="251">
        <v>137</v>
      </c>
      <c r="AV17" s="290">
        <v>618</v>
      </c>
      <c r="AW17" s="290">
        <v>2575</v>
      </c>
      <c r="AX17" s="290">
        <v>1585</v>
      </c>
      <c r="AY17" s="290">
        <v>3</v>
      </c>
      <c r="AZ17" s="290">
        <v>2076</v>
      </c>
      <c r="BA17" s="290">
        <v>2</v>
      </c>
      <c r="BB17" s="290">
        <v>1723</v>
      </c>
      <c r="BC17" s="290">
        <v>21</v>
      </c>
      <c r="BD17" s="290">
        <v>3418</v>
      </c>
      <c r="BE17" s="290">
        <v>98</v>
      </c>
      <c r="BF17" s="290">
        <v>68</v>
      </c>
      <c r="BG17" s="290"/>
      <c r="BH17" s="290">
        <v>4</v>
      </c>
      <c r="BI17" s="290"/>
      <c r="BJ17" s="251">
        <v>26</v>
      </c>
      <c r="BK17" s="251">
        <v>69</v>
      </c>
      <c r="BL17" s="251">
        <v>5</v>
      </c>
      <c r="BM17" s="251">
        <v>501</v>
      </c>
      <c r="BN17" s="251">
        <v>33</v>
      </c>
      <c r="BO17" s="252">
        <v>6</v>
      </c>
      <c r="BP17" s="290">
        <v>543</v>
      </c>
      <c r="BQ17" s="290">
        <v>7</v>
      </c>
      <c r="BR17" s="290">
        <v>4137</v>
      </c>
      <c r="BS17" s="290">
        <v>2085</v>
      </c>
      <c r="BT17" s="290">
        <v>5710</v>
      </c>
      <c r="BU17" s="290"/>
      <c r="BV17" s="290">
        <v>293</v>
      </c>
      <c r="BW17" s="290">
        <v>2017</v>
      </c>
      <c r="BX17" s="290">
        <v>7074</v>
      </c>
      <c r="BY17" s="290">
        <v>5</v>
      </c>
      <c r="BZ17" s="290">
        <v>1656</v>
      </c>
      <c r="CA17" s="290">
        <v>3283</v>
      </c>
      <c r="CB17" s="290">
        <v>9204</v>
      </c>
      <c r="CC17" s="290">
        <v>4</v>
      </c>
      <c r="CD17" s="290"/>
      <c r="CE17" s="290">
        <v>315</v>
      </c>
      <c r="CF17" s="290">
        <v>29</v>
      </c>
      <c r="CG17" s="290">
        <v>355</v>
      </c>
      <c r="CH17" s="290">
        <v>4</v>
      </c>
      <c r="CI17" s="290">
        <v>4517</v>
      </c>
      <c r="CJ17" s="290">
        <v>916</v>
      </c>
      <c r="CK17" s="290">
        <v>4447</v>
      </c>
    </row>
    <row r="18" spans="1:89" x14ac:dyDescent="0.2">
      <c r="A18" s="256" t="s">
        <v>86</v>
      </c>
      <c r="B18" s="247">
        <v>9</v>
      </c>
      <c r="C18" s="247">
        <v>313</v>
      </c>
      <c r="D18" s="249">
        <v>1177</v>
      </c>
      <c r="F18" s="249">
        <v>3096</v>
      </c>
      <c r="G18" s="247">
        <v>26</v>
      </c>
      <c r="H18" s="249">
        <v>1589</v>
      </c>
      <c r="J18" s="247">
        <v>702</v>
      </c>
      <c r="K18" s="247">
        <v>152</v>
      </c>
      <c r="L18" s="247">
        <v>290</v>
      </c>
      <c r="N18" s="247">
        <v>350</v>
      </c>
      <c r="O18" s="247">
        <v>1</v>
      </c>
      <c r="P18" s="247">
        <v>1</v>
      </c>
      <c r="R18" s="247">
        <v>45</v>
      </c>
      <c r="S18" s="247">
        <v>461</v>
      </c>
      <c r="U18" s="247">
        <v>14</v>
      </c>
      <c r="V18" s="247">
        <v>1</v>
      </c>
      <c r="W18" s="247">
        <v>11</v>
      </c>
      <c r="X18" s="247">
        <v>220</v>
      </c>
      <c r="Y18" s="247">
        <v>3</v>
      </c>
      <c r="Z18" s="247">
        <v>2</v>
      </c>
      <c r="AB18" s="247">
        <v>1</v>
      </c>
      <c r="AE18" s="248">
        <v>3</v>
      </c>
      <c r="AH18" s="248">
        <v>2</v>
      </c>
      <c r="AI18" s="257">
        <v>1</v>
      </c>
      <c r="AJ18" s="257">
        <v>1</v>
      </c>
      <c r="AK18" s="257">
        <v>1</v>
      </c>
      <c r="AL18" s="257"/>
      <c r="AM18" s="257"/>
      <c r="AN18" s="257"/>
      <c r="AO18" s="257"/>
      <c r="AP18" s="257"/>
      <c r="AQ18" s="257">
        <v>9</v>
      </c>
      <c r="AR18" s="257">
        <v>16</v>
      </c>
      <c r="AS18" s="256">
        <v>2</v>
      </c>
      <c r="AT18" s="247">
        <v>3</v>
      </c>
      <c r="AU18" s="247">
        <v>178</v>
      </c>
      <c r="AV18" s="291">
        <v>469</v>
      </c>
      <c r="AW18" s="291"/>
      <c r="AX18" s="291">
        <v>1199</v>
      </c>
      <c r="AY18" s="291">
        <v>12</v>
      </c>
      <c r="AZ18" s="291">
        <v>963</v>
      </c>
      <c r="BA18" s="291"/>
      <c r="BB18" s="291">
        <v>407</v>
      </c>
      <c r="BC18" s="291">
        <v>63</v>
      </c>
      <c r="BD18" s="291">
        <v>100</v>
      </c>
      <c r="BE18" s="291"/>
      <c r="BF18" s="291">
        <v>34</v>
      </c>
      <c r="BG18" s="291">
        <v>1</v>
      </c>
      <c r="BH18" s="291">
        <v>1</v>
      </c>
      <c r="BI18" s="291"/>
      <c r="BJ18" s="247">
        <v>24</v>
      </c>
      <c r="BK18" s="247">
        <v>162</v>
      </c>
      <c r="BM18" s="247">
        <v>10</v>
      </c>
      <c r="BN18" s="247">
        <v>1</v>
      </c>
      <c r="BO18" s="247">
        <v>7</v>
      </c>
      <c r="BP18" s="291">
        <v>133</v>
      </c>
      <c r="BQ18" s="291"/>
      <c r="BR18" s="291">
        <v>1</v>
      </c>
      <c r="BS18" s="291"/>
      <c r="BT18" s="291"/>
      <c r="BU18" s="291"/>
      <c r="BV18" s="291"/>
      <c r="BW18" s="291">
        <v>1</v>
      </c>
      <c r="BX18" s="291"/>
      <c r="BY18" s="291"/>
      <c r="BZ18" s="291"/>
      <c r="CA18" s="291">
        <v>1</v>
      </c>
      <c r="CB18" s="291">
        <v>1</v>
      </c>
      <c r="CC18" s="291">
        <v>1</v>
      </c>
      <c r="CD18" s="291"/>
      <c r="CE18" s="291"/>
      <c r="CF18" s="291"/>
      <c r="CG18" s="291"/>
      <c r="CH18" s="291"/>
      <c r="CI18" s="291">
        <v>8</v>
      </c>
      <c r="CJ18" s="291">
        <v>13</v>
      </c>
      <c r="CK18" s="291">
        <v>1</v>
      </c>
    </row>
    <row r="19" spans="1:89" x14ac:dyDescent="0.2">
      <c r="A19" s="256" t="s">
        <v>87</v>
      </c>
      <c r="B19" s="247">
        <v>1</v>
      </c>
      <c r="C19" s="247">
        <v>67</v>
      </c>
      <c r="D19" s="247">
        <v>391</v>
      </c>
      <c r="E19" s="247">
        <v>12</v>
      </c>
      <c r="F19" s="247">
        <v>1044</v>
      </c>
      <c r="G19" s="247">
        <v>2</v>
      </c>
      <c r="H19" s="247">
        <v>142</v>
      </c>
      <c r="J19" s="247">
        <v>56</v>
      </c>
      <c r="K19" s="247">
        <v>157</v>
      </c>
      <c r="L19" s="247">
        <v>69</v>
      </c>
      <c r="M19" s="247">
        <v>2</v>
      </c>
      <c r="N19" s="247">
        <v>113</v>
      </c>
      <c r="R19" s="247">
        <v>8</v>
      </c>
      <c r="S19" s="247">
        <v>22</v>
      </c>
      <c r="T19" s="247">
        <v>2</v>
      </c>
      <c r="U19" s="247">
        <v>28</v>
      </c>
      <c r="W19" s="247">
        <v>79</v>
      </c>
      <c r="X19" s="247">
        <v>49</v>
      </c>
      <c r="Z19" s="247">
        <v>4</v>
      </c>
      <c r="AB19" s="247">
        <v>1</v>
      </c>
      <c r="AG19" s="248">
        <v>2</v>
      </c>
      <c r="AH19" s="248">
        <v>1</v>
      </c>
      <c r="AI19" s="257"/>
      <c r="AJ19" s="257">
        <v>1</v>
      </c>
      <c r="AK19" s="257"/>
      <c r="AL19" s="257"/>
      <c r="AM19" s="257"/>
      <c r="AN19" s="257"/>
      <c r="AO19" s="257"/>
      <c r="AP19" s="257"/>
      <c r="AQ19" s="257">
        <v>22</v>
      </c>
      <c r="AR19" s="257">
        <v>1</v>
      </c>
      <c r="AS19" s="256">
        <v>1</v>
      </c>
      <c r="AU19" s="247">
        <v>35</v>
      </c>
      <c r="AV19" s="291">
        <v>99</v>
      </c>
      <c r="AW19" s="291">
        <v>7</v>
      </c>
      <c r="AX19" s="291">
        <v>219</v>
      </c>
      <c r="AY19" s="291">
        <v>1</v>
      </c>
      <c r="AZ19" s="291">
        <v>11</v>
      </c>
      <c r="BA19" s="291"/>
      <c r="BB19" s="291">
        <v>15</v>
      </c>
      <c r="BC19" s="291">
        <v>64</v>
      </c>
      <c r="BD19" s="291">
        <v>10</v>
      </c>
      <c r="BE19" s="291">
        <v>2</v>
      </c>
      <c r="BF19" s="291">
        <v>12</v>
      </c>
      <c r="BG19" s="291"/>
      <c r="BH19" s="291"/>
      <c r="BI19" s="291"/>
      <c r="BJ19" s="247">
        <v>7</v>
      </c>
      <c r="BK19" s="247">
        <v>17</v>
      </c>
      <c r="BL19" s="247">
        <v>1</v>
      </c>
      <c r="BM19" s="247">
        <v>19</v>
      </c>
      <c r="BO19" s="247">
        <v>26</v>
      </c>
      <c r="BP19" s="291">
        <v>30</v>
      </c>
      <c r="BQ19" s="291"/>
      <c r="BR19" s="291">
        <v>2</v>
      </c>
      <c r="BS19" s="291"/>
      <c r="BT19" s="291"/>
      <c r="BU19" s="291"/>
      <c r="BV19" s="291"/>
      <c r="BW19" s="291"/>
      <c r="BX19" s="291"/>
      <c r="BY19" s="291"/>
      <c r="BZ19" s="291">
        <v>1</v>
      </c>
      <c r="CA19" s="291"/>
      <c r="CB19" s="291">
        <v>1</v>
      </c>
      <c r="CC19" s="291"/>
      <c r="CD19" s="291"/>
      <c r="CE19" s="291"/>
      <c r="CF19" s="291"/>
      <c r="CG19" s="291"/>
      <c r="CH19" s="291"/>
      <c r="CI19" s="291">
        <v>5</v>
      </c>
      <c r="CJ19" s="291"/>
      <c r="CK19" s="291">
        <v>1</v>
      </c>
    </row>
    <row r="20" spans="1:89" x14ac:dyDescent="0.2">
      <c r="A20" s="256" t="s">
        <v>88</v>
      </c>
      <c r="C20" s="247">
        <v>75</v>
      </c>
      <c r="D20" s="247">
        <v>457</v>
      </c>
      <c r="F20" s="249">
        <v>1640</v>
      </c>
      <c r="G20" s="247">
        <v>38</v>
      </c>
      <c r="H20" s="247">
        <v>215</v>
      </c>
      <c r="J20" s="247">
        <v>129</v>
      </c>
      <c r="K20" s="247">
        <v>81</v>
      </c>
      <c r="L20" s="247">
        <v>122</v>
      </c>
      <c r="N20" s="247">
        <v>184</v>
      </c>
      <c r="P20" s="247">
        <v>1</v>
      </c>
      <c r="R20" s="247">
        <v>43</v>
      </c>
      <c r="S20" s="247">
        <v>181</v>
      </c>
      <c r="U20" s="247">
        <v>70</v>
      </c>
      <c r="W20" s="247">
        <v>17</v>
      </c>
      <c r="X20" s="247">
        <v>64</v>
      </c>
      <c r="Z20" s="247">
        <v>1</v>
      </c>
      <c r="AA20" s="247">
        <v>1</v>
      </c>
      <c r="AB20" s="247">
        <v>1</v>
      </c>
      <c r="AD20" s="247">
        <v>1</v>
      </c>
      <c r="AI20" s="257"/>
      <c r="AJ20" s="257"/>
      <c r="AK20" s="257"/>
      <c r="AL20" s="257"/>
      <c r="AM20" s="257"/>
      <c r="AN20" s="257"/>
      <c r="AO20" s="257"/>
      <c r="AP20" s="257"/>
      <c r="AQ20" s="257">
        <v>1</v>
      </c>
      <c r="AR20" s="257"/>
      <c r="AS20" s="256">
        <v>1</v>
      </c>
      <c r="AU20" s="247">
        <v>30</v>
      </c>
      <c r="AV20" s="291">
        <v>134</v>
      </c>
      <c r="AW20" s="291"/>
      <c r="AX20" s="291">
        <v>387</v>
      </c>
      <c r="AY20" s="291">
        <v>1</v>
      </c>
      <c r="AZ20" s="291">
        <v>16</v>
      </c>
      <c r="BA20" s="291"/>
      <c r="BB20" s="291">
        <v>25</v>
      </c>
      <c r="BC20" s="291">
        <v>3</v>
      </c>
      <c r="BD20" s="291">
        <v>16</v>
      </c>
      <c r="BE20" s="291"/>
      <c r="BF20" s="291">
        <v>31</v>
      </c>
      <c r="BG20" s="291"/>
      <c r="BH20" s="291">
        <v>1</v>
      </c>
      <c r="BI20" s="291"/>
      <c r="BJ20" s="247">
        <v>7</v>
      </c>
      <c r="BK20" s="247">
        <v>17</v>
      </c>
      <c r="BM20" s="247">
        <v>11</v>
      </c>
      <c r="BO20" s="247">
        <v>5</v>
      </c>
      <c r="BP20" s="291">
        <v>37</v>
      </c>
      <c r="BQ20" s="291"/>
      <c r="BR20" s="291"/>
      <c r="BS20" s="291">
        <v>1</v>
      </c>
      <c r="BT20" s="291">
        <v>1</v>
      </c>
      <c r="BU20" s="291"/>
      <c r="BV20" s="291"/>
      <c r="BW20" s="291"/>
      <c r="BX20" s="291"/>
      <c r="BY20" s="291"/>
      <c r="BZ20" s="291"/>
      <c r="CA20" s="291"/>
      <c r="CB20" s="291"/>
      <c r="CC20" s="291"/>
      <c r="CD20" s="291"/>
      <c r="CE20" s="291"/>
      <c r="CF20" s="291"/>
      <c r="CG20" s="291"/>
      <c r="CH20" s="291"/>
      <c r="CI20" s="291">
        <v>1</v>
      </c>
      <c r="CJ20" s="291"/>
      <c r="CK20" s="291">
        <v>1</v>
      </c>
    </row>
    <row r="21" spans="1:89" x14ac:dyDescent="0.2">
      <c r="A21" s="256" t="s">
        <v>89</v>
      </c>
      <c r="C21" s="247">
        <v>27</v>
      </c>
      <c r="D21" s="247">
        <v>234</v>
      </c>
      <c r="E21" s="247">
        <v>16</v>
      </c>
      <c r="F21" s="247">
        <v>607</v>
      </c>
      <c r="G21" s="247">
        <v>1</v>
      </c>
      <c r="H21" s="247">
        <v>24</v>
      </c>
      <c r="J21" s="247">
        <v>49</v>
      </c>
      <c r="K21" s="247">
        <v>67</v>
      </c>
      <c r="L21" s="247">
        <v>33</v>
      </c>
      <c r="N21" s="247">
        <v>32</v>
      </c>
      <c r="R21" s="247">
        <v>3</v>
      </c>
      <c r="S21" s="247">
        <v>1</v>
      </c>
      <c r="U21" s="247">
        <v>11</v>
      </c>
      <c r="W21" s="247">
        <v>1</v>
      </c>
      <c r="X21" s="247">
        <v>31</v>
      </c>
      <c r="Z21" s="247">
        <v>1</v>
      </c>
      <c r="AI21" s="257"/>
      <c r="AJ21" s="257"/>
      <c r="AK21" s="257">
        <v>1</v>
      </c>
      <c r="AL21" s="257"/>
      <c r="AM21" s="257"/>
      <c r="AN21" s="257"/>
      <c r="AO21" s="257"/>
      <c r="AP21" s="257"/>
      <c r="AQ21" s="257">
        <v>24</v>
      </c>
      <c r="AR21" s="257"/>
      <c r="AS21" s="256">
        <v>1</v>
      </c>
      <c r="AU21" s="247">
        <v>15</v>
      </c>
      <c r="AV21" s="291">
        <v>133</v>
      </c>
      <c r="AW21" s="291">
        <v>4</v>
      </c>
      <c r="AX21" s="291">
        <v>326</v>
      </c>
      <c r="AY21" s="291">
        <v>1</v>
      </c>
      <c r="AZ21" s="291"/>
      <c r="BA21" s="291"/>
      <c r="BB21" s="291">
        <v>7</v>
      </c>
      <c r="BC21" s="291">
        <v>27</v>
      </c>
      <c r="BD21" s="291">
        <v>7</v>
      </c>
      <c r="BE21" s="291"/>
      <c r="BF21" s="291">
        <v>3</v>
      </c>
      <c r="BG21" s="291"/>
      <c r="BH21" s="291"/>
      <c r="BI21" s="291"/>
      <c r="BJ21" s="247">
        <v>1</v>
      </c>
      <c r="BM21" s="247">
        <v>9</v>
      </c>
      <c r="BP21" s="291">
        <v>21</v>
      </c>
      <c r="BQ21" s="291"/>
      <c r="BR21" s="291"/>
      <c r="BS21" s="291"/>
      <c r="BT21" s="291"/>
      <c r="BU21" s="291"/>
      <c r="BV21" s="291"/>
      <c r="BW21" s="291"/>
      <c r="BX21" s="291"/>
      <c r="BY21" s="291"/>
      <c r="BZ21" s="291"/>
      <c r="CA21" s="291"/>
      <c r="CB21" s="291"/>
      <c r="CC21" s="291"/>
      <c r="CD21" s="291"/>
      <c r="CE21" s="291"/>
      <c r="CF21" s="291"/>
      <c r="CG21" s="291"/>
      <c r="CH21" s="291"/>
      <c r="CI21" s="291">
        <v>2</v>
      </c>
      <c r="CJ21" s="291"/>
      <c r="CK21" s="291"/>
    </row>
    <row r="22" spans="1:89" x14ac:dyDescent="0.2">
      <c r="A22" s="256" t="s">
        <v>90</v>
      </c>
      <c r="C22" s="247">
        <v>55</v>
      </c>
      <c r="D22" s="247">
        <v>154</v>
      </c>
      <c r="E22" s="247">
        <v>1</v>
      </c>
      <c r="F22" s="247">
        <v>372</v>
      </c>
      <c r="G22" s="247">
        <v>4</v>
      </c>
      <c r="H22" s="247">
        <v>85</v>
      </c>
      <c r="J22" s="247">
        <v>34</v>
      </c>
      <c r="K22" s="247">
        <v>21</v>
      </c>
      <c r="L22" s="247">
        <v>56</v>
      </c>
      <c r="N22" s="247">
        <v>59</v>
      </c>
      <c r="S22" s="247">
        <v>21</v>
      </c>
      <c r="U22" s="247">
        <v>7</v>
      </c>
      <c r="W22" s="247">
        <v>47</v>
      </c>
      <c r="X22" s="247">
        <v>33</v>
      </c>
      <c r="AI22" s="257"/>
      <c r="AJ22" s="257"/>
      <c r="AK22" s="257"/>
      <c r="AL22" s="257"/>
      <c r="AM22" s="257"/>
      <c r="AN22" s="257"/>
      <c r="AO22" s="257"/>
      <c r="AP22" s="257"/>
      <c r="AQ22" s="257">
        <v>1</v>
      </c>
      <c r="AR22" s="257"/>
      <c r="AS22" s="256"/>
      <c r="AU22" s="247">
        <v>24</v>
      </c>
      <c r="AV22" s="291">
        <v>33</v>
      </c>
      <c r="AW22" s="291"/>
      <c r="AX22" s="291">
        <v>93</v>
      </c>
      <c r="AY22" s="291">
        <v>3</v>
      </c>
      <c r="AZ22" s="291">
        <v>21</v>
      </c>
      <c r="BA22" s="291"/>
      <c r="BB22" s="291">
        <v>8</v>
      </c>
      <c r="BC22" s="291">
        <v>3</v>
      </c>
      <c r="BD22" s="291">
        <v>16</v>
      </c>
      <c r="BE22" s="291"/>
      <c r="BF22" s="291">
        <v>5</v>
      </c>
      <c r="BG22" s="291"/>
      <c r="BH22" s="291"/>
      <c r="BI22" s="291"/>
      <c r="BK22" s="247">
        <v>3</v>
      </c>
      <c r="BM22" s="247">
        <v>3</v>
      </c>
      <c r="BO22" s="247">
        <v>12</v>
      </c>
      <c r="BP22" s="291">
        <v>12</v>
      </c>
      <c r="BQ22" s="291"/>
      <c r="BR22" s="291"/>
      <c r="BS22" s="291"/>
      <c r="BT22" s="291"/>
      <c r="BU22" s="291"/>
      <c r="BV22" s="291"/>
      <c r="BW22" s="291"/>
      <c r="BX22" s="291"/>
      <c r="BY22" s="291"/>
      <c r="BZ22" s="291"/>
      <c r="CA22" s="291"/>
      <c r="CB22" s="291"/>
      <c r="CC22" s="291"/>
      <c r="CD22" s="291"/>
      <c r="CE22" s="291"/>
      <c r="CF22" s="291"/>
      <c r="CG22" s="291"/>
      <c r="CH22" s="291"/>
      <c r="CI22" s="291"/>
      <c r="CJ22" s="291"/>
      <c r="CK22" s="291"/>
    </row>
    <row r="23" spans="1:89" x14ac:dyDescent="0.2">
      <c r="A23" s="256" t="s">
        <v>91</v>
      </c>
      <c r="B23" s="247">
        <v>9</v>
      </c>
      <c r="C23" s="249">
        <v>1073</v>
      </c>
      <c r="D23" s="249">
        <v>3892</v>
      </c>
      <c r="F23" s="249">
        <v>13656</v>
      </c>
      <c r="G23" s="247">
        <v>12</v>
      </c>
      <c r="H23" s="249">
        <v>1353</v>
      </c>
      <c r="J23" s="249">
        <v>796</v>
      </c>
      <c r="K23" s="247">
        <v>366</v>
      </c>
      <c r="L23" s="249">
        <v>1190</v>
      </c>
      <c r="M23" s="247">
        <v>8</v>
      </c>
      <c r="N23" s="247">
        <v>838</v>
      </c>
      <c r="O23" s="247">
        <v>2</v>
      </c>
      <c r="R23" s="247">
        <v>313</v>
      </c>
      <c r="S23" s="247">
        <v>570</v>
      </c>
      <c r="T23" s="247">
        <v>6</v>
      </c>
      <c r="U23" s="247">
        <v>79</v>
      </c>
      <c r="V23" s="247">
        <v>189</v>
      </c>
      <c r="W23" s="247">
        <v>877</v>
      </c>
      <c r="X23" s="247">
        <v>755</v>
      </c>
      <c r="Y23" s="247">
        <v>1</v>
      </c>
      <c r="Z23" s="247">
        <v>13</v>
      </c>
      <c r="AD23" s="247">
        <v>1</v>
      </c>
      <c r="AE23" s="248">
        <v>2</v>
      </c>
      <c r="AG23" s="248">
        <v>1</v>
      </c>
      <c r="AI23" s="257"/>
      <c r="AJ23" s="257">
        <v>1</v>
      </c>
      <c r="AK23" s="257"/>
      <c r="AL23" s="257"/>
      <c r="AM23" s="257">
        <v>2</v>
      </c>
      <c r="AN23" s="257"/>
      <c r="AO23" s="257"/>
      <c r="AP23" s="257"/>
      <c r="AQ23" s="257"/>
      <c r="AR23" s="258">
        <v>2</v>
      </c>
      <c r="AS23" s="259"/>
      <c r="AU23" s="249">
        <v>586</v>
      </c>
      <c r="AV23" s="291">
        <v>1830</v>
      </c>
      <c r="AW23" s="291"/>
      <c r="AX23" s="291">
        <v>5217</v>
      </c>
      <c r="AY23" s="291">
        <v>3</v>
      </c>
      <c r="AZ23" s="291">
        <v>231</v>
      </c>
      <c r="BA23" s="291"/>
      <c r="BB23" s="291">
        <v>263</v>
      </c>
      <c r="BC23" s="291">
        <v>120</v>
      </c>
      <c r="BD23" s="291">
        <v>83</v>
      </c>
      <c r="BE23" s="291">
        <v>8</v>
      </c>
      <c r="BF23" s="291">
        <v>224</v>
      </c>
      <c r="BG23" s="291">
        <v>1</v>
      </c>
      <c r="BH23" s="291"/>
      <c r="BI23" s="291"/>
      <c r="BJ23" s="247">
        <v>69</v>
      </c>
      <c r="BK23" s="247">
        <v>413</v>
      </c>
      <c r="BL23" s="247">
        <v>6</v>
      </c>
      <c r="BM23" s="247">
        <v>39</v>
      </c>
      <c r="BO23" s="247">
        <v>864</v>
      </c>
      <c r="BP23" s="291">
        <v>641</v>
      </c>
      <c r="BQ23" s="291">
        <v>1</v>
      </c>
      <c r="BR23" s="291">
        <v>3</v>
      </c>
      <c r="BS23" s="291"/>
      <c r="BT23" s="291"/>
      <c r="BU23" s="291"/>
      <c r="BV23" s="291">
        <v>1</v>
      </c>
      <c r="BW23" s="291">
        <v>1</v>
      </c>
      <c r="BX23" s="291"/>
      <c r="BY23" s="291"/>
      <c r="BZ23" s="291"/>
      <c r="CA23" s="291"/>
      <c r="CB23" s="291">
        <v>1</v>
      </c>
      <c r="CC23" s="291"/>
      <c r="CD23" s="291"/>
      <c r="CE23" s="291"/>
      <c r="CF23" s="291"/>
      <c r="CG23" s="291"/>
      <c r="CH23" s="291"/>
      <c r="CI23" s="291"/>
      <c r="CJ23" s="291">
        <v>1</v>
      </c>
      <c r="CK23" s="291"/>
    </row>
    <row r="24" spans="1:89" x14ac:dyDescent="0.2">
      <c r="A24" s="256" t="s">
        <v>92</v>
      </c>
      <c r="B24" s="247">
        <v>5</v>
      </c>
      <c r="C24" s="247">
        <v>550</v>
      </c>
      <c r="D24" s="249">
        <v>2274</v>
      </c>
      <c r="E24" s="247">
        <v>6</v>
      </c>
      <c r="F24" s="249">
        <v>7477</v>
      </c>
      <c r="G24" s="247">
        <v>2</v>
      </c>
      <c r="H24" s="247">
        <v>522</v>
      </c>
      <c r="J24" s="247">
        <v>315</v>
      </c>
      <c r="K24" s="247">
        <v>177</v>
      </c>
      <c r="L24" s="247">
        <v>621</v>
      </c>
      <c r="N24" s="247">
        <v>614</v>
      </c>
      <c r="P24" s="247">
        <v>3</v>
      </c>
      <c r="R24" s="247">
        <v>201</v>
      </c>
      <c r="S24" s="247">
        <v>96</v>
      </c>
      <c r="T24" s="247">
        <v>1</v>
      </c>
      <c r="U24" s="247">
        <v>71</v>
      </c>
      <c r="W24" s="247">
        <v>936</v>
      </c>
      <c r="X24" s="247">
        <v>406</v>
      </c>
      <c r="Z24" s="247">
        <v>7</v>
      </c>
      <c r="AB24" s="247">
        <v>1</v>
      </c>
      <c r="AD24" s="247">
        <v>1</v>
      </c>
      <c r="AE24" s="248">
        <v>3</v>
      </c>
      <c r="AF24" s="248">
        <v>2</v>
      </c>
      <c r="AI24" s="257">
        <v>1</v>
      </c>
      <c r="AJ24" s="257">
        <v>1</v>
      </c>
      <c r="AK24" s="257"/>
      <c r="AL24" s="257"/>
      <c r="AM24" s="257">
        <v>4</v>
      </c>
      <c r="AN24" s="257"/>
      <c r="AO24" s="257"/>
      <c r="AP24" s="257"/>
      <c r="AQ24" s="257">
        <v>7</v>
      </c>
      <c r="AR24" s="257">
        <v>9</v>
      </c>
      <c r="AS24" s="256"/>
      <c r="AU24" s="247">
        <v>299</v>
      </c>
      <c r="AV24" s="291">
        <v>974</v>
      </c>
      <c r="AW24" s="291">
        <v>6</v>
      </c>
      <c r="AX24" s="291">
        <v>2314</v>
      </c>
      <c r="AY24" s="291">
        <v>1</v>
      </c>
      <c r="AZ24" s="291">
        <v>48</v>
      </c>
      <c r="BA24" s="291"/>
      <c r="BB24" s="291">
        <v>61</v>
      </c>
      <c r="BC24" s="291">
        <v>26</v>
      </c>
      <c r="BD24" s="291">
        <v>86</v>
      </c>
      <c r="BE24" s="291"/>
      <c r="BF24" s="291">
        <v>111</v>
      </c>
      <c r="BG24" s="291"/>
      <c r="BH24" s="291">
        <v>3</v>
      </c>
      <c r="BI24" s="291"/>
      <c r="BJ24" s="247">
        <v>21</v>
      </c>
      <c r="BK24" s="247">
        <v>17</v>
      </c>
      <c r="BL24" s="247">
        <v>1</v>
      </c>
      <c r="BM24" s="247">
        <v>58</v>
      </c>
      <c r="BO24" s="247">
        <v>347</v>
      </c>
      <c r="BP24" s="291">
        <v>295</v>
      </c>
      <c r="BQ24" s="291"/>
      <c r="BR24" s="291">
        <v>3</v>
      </c>
      <c r="BS24" s="291"/>
      <c r="BT24" s="291"/>
      <c r="BU24" s="291"/>
      <c r="BV24" s="291"/>
      <c r="BW24" s="291">
        <v>1</v>
      </c>
      <c r="BX24" s="291">
        <v>1</v>
      </c>
      <c r="BY24" s="291"/>
      <c r="BZ24" s="291"/>
      <c r="CA24" s="291"/>
      <c r="CB24" s="291">
        <v>1</v>
      </c>
      <c r="CC24" s="291"/>
      <c r="CD24" s="291"/>
      <c r="CE24" s="291">
        <v>4</v>
      </c>
      <c r="CF24" s="291"/>
      <c r="CG24" s="291"/>
      <c r="CH24" s="291"/>
      <c r="CI24" s="291">
        <v>7</v>
      </c>
      <c r="CJ24" s="291">
        <v>7</v>
      </c>
      <c r="CK24" s="291"/>
    </row>
    <row r="25" spans="1:89" x14ac:dyDescent="0.2">
      <c r="A25" s="256" t="s">
        <v>93</v>
      </c>
      <c r="C25" s="247">
        <v>84</v>
      </c>
      <c r="D25" s="247">
        <v>462</v>
      </c>
      <c r="F25" s="249">
        <v>1631</v>
      </c>
      <c r="G25" s="247">
        <v>13</v>
      </c>
      <c r="H25" s="247">
        <v>140</v>
      </c>
      <c r="J25" s="247">
        <v>161</v>
      </c>
      <c r="K25" s="247">
        <v>85</v>
      </c>
      <c r="L25" s="247">
        <v>212</v>
      </c>
      <c r="N25" s="247">
        <v>247</v>
      </c>
      <c r="O25" s="247">
        <v>1</v>
      </c>
      <c r="P25" s="247">
        <v>1</v>
      </c>
      <c r="Q25" s="247">
        <v>1</v>
      </c>
      <c r="R25" s="247">
        <v>13</v>
      </c>
      <c r="S25" s="247">
        <v>120</v>
      </c>
      <c r="T25" s="247">
        <v>72</v>
      </c>
      <c r="U25" s="247">
        <v>47</v>
      </c>
      <c r="V25" s="247">
        <v>5</v>
      </c>
      <c r="W25" s="247">
        <v>57</v>
      </c>
      <c r="X25" s="247">
        <v>73</v>
      </c>
      <c r="Y25" s="247">
        <v>17</v>
      </c>
      <c r="Z25" s="247">
        <v>6</v>
      </c>
      <c r="AB25" s="247">
        <v>1</v>
      </c>
      <c r="AD25" s="247">
        <v>2</v>
      </c>
      <c r="AE25" s="248">
        <v>1</v>
      </c>
      <c r="AI25" s="257">
        <v>1</v>
      </c>
      <c r="AJ25" s="257"/>
      <c r="AK25" s="257"/>
      <c r="AL25" s="257"/>
      <c r="AM25" s="257"/>
      <c r="AN25" s="257"/>
      <c r="AO25" s="257"/>
      <c r="AP25" s="257"/>
      <c r="AQ25" s="257">
        <v>3</v>
      </c>
      <c r="AR25" s="257"/>
      <c r="AS25" s="256">
        <v>3</v>
      </c>
      <c r="AU25" s="247">
        <v>23</v>
      </c>
      <c r="AV25" s="291">
        <v>102</v>
      </c>
      <c r="AW25" s="291"/>
      <c r="AX25" s="291">
        <v>245</v>
      </c>
      <c r="AY25" s="291"/>
      <c r="AZ25" s="291">
        <v>19</v>
      </c>
      <c r="BA25" s="291"/>
      <c r="BB25" s="291">
        <v>38</v>
      </c>
      <c r="BC25" s="291"/>
      <c r="BD25" s="291">
        <v>38</v>
      </c>
      <c r="BE25" s="291"/>
      <c r="BF25" s="291">
        <v>23</v>
      </c>
      <c r="BG25" s="291">
        <v>1</v>
      </c>
      <c r="BH25" s="291">
        <v>1</v>
      </c>
      <c r="BI25" s="291">
        <v>1</v>
      </c>
      <c r="BJ25" s="247">
        <v>12</v>
      </c>
      <c r="BK25" s="247">
        <v>53</v>
      </c>
      <c r="BL25" s="247">
        <v>48</v>
      </c>
      <c r="BM25" s="247">
        <v>39</v>
      </c>
      <c r="BN25" s="247">
        <v>5</v>
      </c>
      <c r="BO25" s="247">
        <v>5</v>
      </c>
      <c r="BP25" s="291">
        <v>51</v>
      </c>
      <c r="BQ25" s="291">
        <v>7</v>
      </c>
      <c r="BR25" s="291">
        <v>1</v>
      </c>
      <c r="BS25" s="291"/>
      <c r="BT25" s="291"/>
      <c r="BU25" s="291"/>
      <c r="BV25" s="291">
        <v>2</v>
      </c>
      <c r="BW25" s="291">
        <v>1</v>
      </c>
      <c r="BX25" s="291"/>
      <c r="BY25" s="291"/>
      <c r="BZ25" s="291"/>
      <c r="CA25" s="291">
        <v>1</v>
      </c>
      <c r="CB25" s="291"/>
      <c r="CC25" s="291"/>
      <c r="CD25" s="291"/>
      <c r="CE25" s="291"/>
      <c r="CF25" s="291"/>
      <c r="CG25" s="291"/>
      <c r="CH25" s="291"/>
      <c r="CI25" s="291">
        <v>1</v>
      </c>
      <c r="CJ25" s="291"/>
      <c r="CK25" s="291">
        <v>1</v>
      </c>
    </row>
    <row r="26" spans="1:89" x14ac:dyDescent="0.2">
      <c r="A26" s="256" t="s">
        <v>94</v>
      </c>
      <c r="C26" s="247">
        <v>374</v>
      </c>
      <c r="D26" s="249">
        <v>1523</v>
      </c>
      <c r="E26" s="247">
        <v>53</v>
      </c>
      <c r="F26" s="249">
        <v>4802</v>
      </c>
      <c r="G26" s="247">
        <v>2</v>
      </c>
      <c r="H26" s="247">
        <v>756</v>
      </c>
      <c r="J26" s="247">
        <v>479</v>
      </c>
      <c r="K26" s="247">
        <v>27</v>
      </c>
      <c r="L26" s="247">
        <v>246</v>
      </c>
      <c r="N26" s="247">
        <v>210</v>
      </c>
      <c r="O26" s="247">
        <v>732</v>
      </c>
      <c r="R26" s="247">
        <v>105</v>
      </c>
      <c r="S26" s="247">
        <v>38</v>
      </c>
      <c r="T26" s="247">
        <v>9</v>
      </c>
      <c r="U26" s="247">
        <v>3</v>
      </c>
      <c r="V26" s="247">
        <v>1</v>
      </c>
      <c r="W26" s="247">
        <v>55</v>
      </c>
      <c r="X26" s="247">
        <v>236</v>
      </c>
      <c r="AD26" s="247">
        <v>1</v>
      </c>
      <c r="AE26" s="248">
        <v>1</v>
      </c>
      <c r="AI26" s="257"/>
      <c r="AJ26" s="257"/>
      <c r="AK26" s="257"/>
      <c r="AL26" s="257"/>
      <c r="AM26" s="257"/>
      <c r="AN26" s="257"/>
      <c r="AO26" s="257"/>
      <c r="AP26" s="257"/>
      <c r="AQ26" s="257">
        <v>18</v>
      </c>
      <c r="AR26" s="257"/>
      <c r="AS26" s="256">
        <v>1</v>
      </c>
      <c r="AU26" s="249">
        <v>262</v>
      </c>
      <c r="AV26" s="291">
        <v>892</v>
      </c>
      <c r="AW26" s="291">
        <v>53</v>
      </c>
      <c r="AX26" s="291">
        <v>2338</v>
      </c>
      <c r="AY26" s="291">
        <v>1</v>
      </c>
      <c r="AZ26" s="291">
        <v>114</v>
      </c>
      <c r="BA26" s="291"/>
      <c r="BB26" s="291">
        <v>130</v>
      </c>
      <c r="BC26" s="291">
        <v>4</v>
      </c>
      <c r="BD26" s="291">
        <v>39</v>
      </c>
      <c r="BE26" s="291"/>
      <c r="BF26" s="291">
        <v>29</v>
      </c>
      <c r="BG26" s="291">
        <v>651</v>
      </c>
      <c r="BH26" s="291"/>
      <c r="BI26" s="291"/>
      <c r="BJ26" s="247">
        <v>22</v>
      </c>
      <c r="BK26" s="247">
        <v>25</v>
      </c>
      <c r="BL26" s="247">
        <v>9</v>
      </c>
      <c r="BO26" s="247">
        <v>3</v>
      </c>
      <c r="BP26" s="291">
        <v>184</v>
      </c>
      <c r="BQ26" s="291"/>
      <c r="BR26" s="291"/>
      <c r="BS26" s="291"/>
      <c r="BT26" s="291"/>
      <c r="BU26" s="291"/>
      <c r="BV26" s="291"/>
      <c r="BW26" s="291">
        <v>1</v>
      </c>
      <c r="BX26" s="291"/>
      <c r="BY26" s="291"/>
      <c r="BZ26" s="291"/>
      <c r="CA26" s="291"/>
      <c r="CB26" s="291"/>
      <c r="CC26" s="291"/>
      <c r="CD26" s="291"/>
      <c r="CE26" s="291"/>
      <c r="CF26" s="291"/>
      <c r="CG26" s="291"/>
      <c r="CH26" s="291"/>
      <c r="CI26" s="291">
        <v>17</v>
      </c>
      <c r="CJ26" s="291"/>
      <c r="CK26" s="291">
        <v>1</v>
      </c>
    </row>
    <row r="27" spans="1:89" x14ac:dyDescent="0.2">
      <c r="A27" s="256" t="s">
        <v>95</v>
      </c>
      <c r="C27" s="247">
        <v>230</v>
      </c>
      <c r="D27" s="249">
        <v>1550</v>
      </c>
      <c r="F27" s="249">
        <v>3348</v>
      </c>
      <c r="G27" s="247">
        <v>13</v>
      </c>
      <c r="H27" s="247">
        <v>605</v>
      </c>
      <c r="J27" s="247">
        <v>447</v>
      </c>
      <c r="K27" s="247">
        <v>169</v>
      </c>
      <c r="L27" s="247">
        <v>578</v>
      </c>
      <c r="N27" s="247">
        <v>429</v>
      </c>
      <c r="O27" s="247">
        <v>1</v>
      </c>
      <c r="R27" s="247">
        <v>37</v>
      </c>
      <c r="S27" s="247">
        <v>427</v>
      </c>
      <c r="T27" s="247">
        <v>36</v>
      </c>
      <c r="U27" s="247">
        <v>13</v>
      </c>
      <c r="W27" s="247">
        <v>4</v>
      </c>
      <c r="X27" s="247">
        <v>180</v>
      </c>
      <c r="Z27" s="247">
        <v>12</v>
      </c>
      <c r="AD27" s="247">
        <v>1</v>
      </c>
      <c r="AH27" s="248">
        <v>1</v>
      </c>
      <c r="AI27" s="257">
        <v>1</v>
      </c>
      <c r="AJ27" s="257">
        <v>2</v>
      </c>
      <c r="AK27" s="257"/>
      <c r="AL27" s="257"/>
      <c r="AM27" s="257"/>
      <c r="AN27" s="257"/>
      <c r="AO27" s="257">
        <v>1</v>
      </c>
      <c r="AP27" s="257"/>
      <c r="AQ27" s="257"/>
      <c r="AR27" s="257">
        <v>4</v>
      </c>
      <c r="AS27" s="256"/>
      <c r="AU27" s="247">
        <v>101</v>
      </c>
      <c r="AV27" s="291">
        <v>395</v>
      </c>
      <c r="AW27" s="291"/>
      <c r="AX27" s="291">
        <v>858</v>
      </c>
      <c r="AY27" s="291"/>
      <c r="AZ27" s="291">
        <v>77</v>
      </c>
      <c r="BA27" s="291"/>
      <c r="BB27" s="291">
        <v>127</v>
      </c>
      <c r="BC27" s="291">
        <v>7</v>
      </c>
      <c r="BD27" s="291">
        <v>51</v>
      </c>
      <c r="BE27" s="291"/>
      <c r="BF27" s="291">
        <v>39</v>
      </c>
      <c r="BG27" s="291">
        <v>1</v>
      </c>
      <c r="BH27" s="291"/>
      <c r="BI27" s="291"/>
      <c r="BJ27" s="247">
        <v>22</v>
      </c>
      <c r="BK27" s="247">
        <v>116</v>
      </c>
      <c r="BL27" s="247">
        <v>16</v>
      </c>
      <c r="BM27" s="247">
        <v>8</v>
      </c>
      <c r="BO27" s="247">
        <v>2</v>
      </c>
      <c r="BP27" s="291">
        <v>126</v>
      </c>
      <c r="BQ27" s="291"/>
      <c r="BR27" s="291">
        <v>2</v>
      </c>
      <c r="BS27" s="291"/>
      <c r="BT27" s="291"/>
      <c r="BU27" s="291"/>
      <c r="BV27" s="291">
        <v>1</v>
      </c>
      <c r="BW27" s="291"/>
      <c r="BX27" s="291"/>
      <c r="BY27" s="291"/>
      <c r="BZ27" s="291">
        <v>1</v>
      </c>
      <c r="CA27" s="291"/>
      <c r="CB27" s="291">
        <v>2</v>
      </c>
      <c r="CC27" s="291"/>
      <c r="CD27" s="291"/>
      <c r="CE27" s="291"/>
      <c r="CF27" s="291"/>
      <c r="CG27" s="291">
        <v>1</v>
      </c>
      <c r="CH27" s="291"/>
      <c r="CI27" s="291"/>
      <c r="CJ27" s="291">
        <v>3</v>
      </c>
      <c r="CK27" s="291"/>
    </row>
    <row r="28" spans="1:89" x14ac:dyDescent="0.2">
      <c r="A28" s="256" t="s">
        <v>96</v>
      </c>
      <c r="B28" s="247">
        <v>2</v>
      </c>
      <c r="C28" s="247">
        <v>553</v>
      </c>
      <c r="D28" s="249">
        <v>2092</v>
      </c>
      <c r="F28" s="249">
        <v>8572</v>
      </c>
      <c r="G28" s="247">
        <v>4</v>
      </c>
      <c r="H28" s="249">
        <v>2279</v>
      </c>
      <c r="J28" s="249">
        <v>1109</v>
      </c>
      <c r="K28" s="247">
        <v>100</v>
      </c>
      <c r="L28" s="247">
        <v>933</v>
      </c>
      <c r="N28" s="247">
        <v>607</v>
      </c>
      <c r="O28" s="247">
        <v>1</v>
      </c>
      <c r="R28" s="247">
        <v>380</v>
      </c>
      <c r="S28" s="247">
        <v>1651</v>
      </c>
      <c r="T28" s="247">
        <v>15</v>
      </c>
      <c r="U28" s="247">
        <v>180</v>
      </c>
      <c r="W28" s="247">
        <v>492</v>
      </c>
      <c r="X28" s="247">
        <v>761</v>
      </c>
      <c r="Y28" s="247">
        <v>2</v>
      </c>
      <c r="Z28" s="247">
        <v>4</v>
      </c>
      <c r="AD28" s="247">
        <v>2</v>
      </c>
      <c r="AE28" s="248">
        <v>2</v>
      </c>
      <c r="AF28" s="248">
        <v>1</v>
      </c>
      <c r="AH28" s="248">
        <v>2</v>
      </c>
      <c r="AI28" s="257"/>
      <c r="AJ28" s="257">
        <v>2</v>
      </c>
      <c r="AK28" s="257">
        <v>1</v>
      </c>
      <c r="AL28" s="257"/>
      <c r="AM28" s="257">
        <v>1</v>
      </c>
      <c r="AN28" s="257"/>
      <c r="AO28" s="257"/>
      <c r="AP28" s="257"/>
      <c r="AQ28" s="257">
        <v>1</v>
      </c>
      <c r="AR28" s="257">
        <v>1</v>
      </c>
      <c r="AS28" s="256">
        <v>1</v>
      </c>
      <c r="AU28" s="249">
        <v>390</v>
      </c>
      <c r="AV28" s="291">
        <v>1406</v>
      </c>
      <c r="AW28" s="291"/>
      <c r="AX28" s="291">
        <v>4263</v>
      </c>
      <c r="AY28" s="291">
        <v>4</v>
      </c>
      <c r="AZ28" s="291">
        <v>761</v>
      </c>
      <c r="BA28" s="291"/>
      <c r="BB28" s="291">
        <v>504</v>
      </c>
      <c r="BC28" s="291">
        <v>41</v>
      </c>
      <c r="BD28" s="291">
        <v>212</v>
      </c>
      <c r="BE28" s="291"/>
      <c r="BF28" s="291">
        <v>88</v>
      </c>
      <c r="BG28" s="291"/>
      <c r="BH28" s="291"/>
      <c r="BI28" s="291"/>
      <c r="BJ28" s="247">
        <v>229</v>
      </c>
      <c r="BK28" s="247">
        <v>767</v>
      </c>
      <c r="BL28" s="247">
        <v>11</v>
      </c>
      <c r="BM28" s="247">
        <v>157</v>
      </c>
      <c r="BO28" s="247">
        <v>112</v>
      </c>
      <c r="BP28" s="291">
        <v>614</v>
      </c>
      <c r="BQ28" s="291">
        <v>2</v>
      </c>
      <c r="BR28" s="291">
        <v>2</v>
      </c>
      <c r="BS28" s="291"/>
      <c r="BT28" s="291"/>
      <c r="BU28" s="291"/>
      <c r="BV28" s="291">
        <v>1</v>
      </c>
      <c r="BW28" s="291">
        <v>1</v>
      </c>
      <c r="BX28" s="291">
        <v>1</v>
      </c>
      <c r="BY28" s="291"/>
      <c r="BZ28" s="291">
        <v>1</v>
      </c>
      <c r="CA28" s="291"/>
      <c r="CB28" s="291">
        <v>2</v>
      </c>
      <c r="CC28" s="291">
        <v>1</v>
      </c>
      <c r="CD28" s="291"/>
      <c r="CE28" s="291"/>
      <c r="CF28" s="291"/>
      <c r="CG28" s="291"/>
      <c r="CH28" s="291"/>
      <c r="CI28" s="291">
        <v>1</v>
      </c>
      <c r="CJ28" s="291">
        <v>1</v>
      </c>
      <c r="CK28" s="291">
        <v>1</v>
      </c>
    </row>
    <row r="29" spans="1:89" x14ac:dyDescent="0.2">
      <c r="A29" s="256" t="s">
        <v>97</v>
      </c>
      <c r="B29" s="247">
        <v>2</v>
      </c>
      <c r="C29" s="247">
        <v>327</v>
      </c>
      <c r="D29" s="249">
        <v>1525</v>
      </c>
      <c r="E29" s="247">
        <v>2</v>
      </c>
      <c r="F29" s="249">
        <v>6231</v>
      </c>
      <c r="G29" s="247">
        <v>25</v>
      </c>
      <c r="H29" s="247">
        <v>263</v>
      </c>
      <c r="J29" s="247">
        <v>266</v>
      </c>
      <c r="K29" s="247">
        <v>429</v>
      </c>
      <c r="L29" s="247">
        <v>411</v>
      </c>
      <c r="N29" s="247">
        <v>896</v>
      </c>
      <c r="R29" s="247">
        <v>103</v>
      </c>
      <c r="S29" s="247">
        <v>625</v>
      </c>
      <c r="T29" s="247">
        <v>148</v>
      </c>
      <c r="U29" s="247">
        <v>21</v>
      </c>
      <c r="V29" s="247">
        <v>2</v>
      </c>
      <c r="W29" s="247">
        <v>125</v>
      </c>
      <c r="X29" s="247">
        <v>177</v>
      </c>
      <c r="Z29" s="247">
        <v>13</v>
      </c>
      <c r="AA29" s="247">
        <v>1</v>
      </c>
      <c r="AD29" s="247">
        <v>2</v>
      </c>
      <c r="AF29" s="248">
        <v>1</v>
      </c>
      <c r="AH29" s="248">
        <v>1</v>
      </c>
      <c r="AI29" s="257"/>
      <c r="AJ29" s="257"/>
      <c r="AK29" s="257"/>
      <c r="AL29" s="257"/>
      <c r="AM29" s="257"/>
      <c r="AN29" s="257"/>
      <c r="AO29" s="257"/>
      <c r="AP29" s="257"/>
      <c r="AQ29" s="257">
        <v>13</v>
      </c>
      <c r="AR29" s="257"/>
      <c r="AS29" s="256">
        <v>1</v>
      </c>
      <c r="AU29" s="247">
        <v>130</v>
      </c>
      <c r="AV29" s="291">
        <v>439</v>
      </c>
      <c r="AW29" s="291">
        <v>2</v>
      </c>
      <c r="AX29" s="291">
        <v>1469</v>
      </c>
      <c r="AY29" s="291">
        <v>5</v>
      </c>
      <c r="AZ29" s="291">
        <v>10</v>
      </c>
      <c r="BA29" s="291"/>
      <c r="BB29" s="291">
        <v>30</v>
      </c>
      <c r="BC29" s="291">
        <v>54</v>
      </c>
      <c r="BD29" s="291">
        <v>25</v>
      </c>
      <c r="BE29" s="291"/>
      <c r="BF29" s="291">
        <v>2</v>
      </c>
      <c r="BG29" s="291"/>
      <c r="BH29" s="291"/>
      <c r="BI29" s="291"/>
      <c r="BJ29" s="247">
        <v>10</v>
      </c>
      <c r="BK29" s="247">
        <v>25</v>
      </c>
      <c r="BL29" s="247">
        <v>97</v>
      </c>
      <c r="BM29" s="247">
        <v>1</v>
      </c>
      <c r="BP29" s="291">
        <v>130</v>
      </c>
      <c r="BQ29" s="291"/>
      <c r="BR29" s="291"/>
      <c r="BS29" s="291"/>
      <c r="BT29" s="291"/>
      <c r="BU29" s="291"/>
      <c r="BV29" s="291"/>
      <c r="BW29" s="291"/>
      <c r="BX29" s="291"/>
      <c r="BY29" s="291"/>
      <c r="BZ29" s="291"/>
      <c r="CA29" s="291"/>
      <c r="CB29" s="291"/>
      <c r="CC29" s="291"/>
      <c r="CD29" s="291"/>
      <c r="CE29" s="291"/>
      <c r="CF29" s="291"/>
      <c r="CG29" s="291"/>
      <c r="CH29" s="291"/>
      <c r="CI29" s="291">
        <v>3</v>
      </c>
      <c r="CJ29" s="291"/>
      <c r="CK29" s="291">
        <v>1</v>
      </c>
    </row>
    <row r="30" spans="1:89" x14ac:dyDescent="0.2">
      <c r="A30" s="256" t="s">
        <v>98</v>
      </c>
      <c r="B30" s="247">
        <v>22</v>
      </c>
      <c r="C30" s="249">
        <v>1298</v>
      </c>
      <c r="D30" s="249">
        <v>2641</v>
      </c>
      <c r="F30" s="249">
        <v>9795</v>
      </c>
      <c r="G30" s="247">
        <v>63</v>
      </c>
      <c r="H30" s="247">
        <v>736</v>
      </c>
      <c r="J30" s="247">
        <v>379</v>
      </c>
      <c r="K30" s="247">
        <v>343</v>
      </c>
      <c r="L30" s="249">
        <v>616</v>
      </c>
      <c r="M30" s="247">
        <v>1</v>
      </c>
      <c r="N30" s="247">
        <v>508</v>
      </c>
      <c r="R30" s="247">
        <v>182</v>
      </c>
      <c r="S30" s="247">
        <v>679</v>
      </c>
      <c r="T30" s="247">
        <v>48</v>
      </c>
      <c r="U30" s="247">
        <v>146</v>
      </c>
      <c r="V30" s="247">
        <v>2</v>
      </c>
      <c r="W30" s="247">
        <v>7</v>
      </c>
      <c r="X30" s="247">
        <v>355</v>
      </c>
      <c r="Y30" s="247">
        <v>3</v>
      </c>
      <c r="Z30" s="247">
        <v>2</v>
      </c>
      <c r="AD30" s="247">
        <v>3</v>
      </c>
      <c r="AE30" s="248">
        <v>1</v>
      </c>
      <c r="AF30" s="248">
        <v>1</v>
      </c>
      <c r="AH30" s="248">
        <v>1</v>
      </c>
      <c r="AI30" s="257"/>
      <c r="AJ30" s="257"/>
      <c r="AK30" s="257"/>
      <c r="AL30" s="257"/>
      <c r="AM30" s="257">
        <v>2</v>
      </c>
      <c r="AN30" s="257"/>
      <c r="AO30" s="257"/>
      <c r="AP30" s="257"/>
      <c r="AQ30" s="257">
        <v>4</v>
      </c>
      <c r="AR30" s="257">
        <v>2</v>
      </c>
      <c r="AS30" s="256">
        <v>3</v>
      </c>
      <c r="AT30" s="247">
        <v>1</v>
      </c>
      <c r="AU30" s="249">
        <v>767</v>
      </c>
      <c r="AV30" s="291">
        <v>1114</v>
      </c>
      <c r="AW30" s="291"/>
      <c r="AX30" s="291">
        <v>3669</v>
      </c>
      <c r="AY30" s="291">
        <v>1</v>
      </c>
      <c r="AZ30" s="291">
        <v>33</v>
      </c>
      <c r="BA30" s="291"/>
      <c r="BB30" s="291">
        <v>108</v>
      </c>
      <c r="BC30" s="291">
        <v>69</v>
      </c>
      <c r="BD30" s="291">
        <v>37</v>
      </c>
      <c r="BE30" s="291"/>
      <c r="BF30" s="291">
        <v>42</v>
      </c>
      <c r="BG30" s="291"/>
      <c r="BH30" s="291"/>
      <c r="BI30" s="291"/>
      <c r="BJ30" s="247">
        <v>11</v>
      </c>
      <c r="BK30" s="247">
        <v>182</v>
      </c>
      <c r="BL30" s="247">
        <v>11</v>
      </c>
      <c r="BM30" s="247">
        <v>18</v>
      </c>
      <c r="BO30" s="247">
        <v>2</v>
      </c>
      <c r="BP30" s="291">
        <v>253</v>
      </c>
      <c r="BQ30" s="291">
        <v>1</v>
      </c>
      <c r="BR30" s="291">
        <v>2</v>
      </c>
      <c r="BS30" s="291"/>
      <c r="BT30" s="291"/>
      <c r="BU30" s="291"/>
      <c r="BV30" s="291"/>
      <c r="BW30" s="291"/>
      <c r="BX30" s="291">
        <v>1</v>
      </c>
      <c r="BY30" s="291"/>
      <c r="BZ30" s="291"/>
      <c r="CA30" s="291"/>
      <c r="CB30" s="291"/>
      <c r="CC30" s="291"/>
      <c r="CD30" s="291"/>
      <c r="CE30" s="291"/>
      <c r="CF30" s="291"/>
      <c r="CG30" s="291"/>
      <c r="CH30" s="291"/>
      <c r="CI30" s="291">
        <v>3</v>
      </c>
      <c r="CJ30" s="291"/>
      <c r="CK30" s="291">
        <v>2</v>
      </c>
    </row>
    <row r="31" spans="1:89" x14ac:dyDescent="0.2">
      <c r="A31" s="256" t="s">
        <v>99</v>
      </c>
      <c r="C31" s="247">
        <v>148</v>
      </c>
      <c r="D31" s="247">
        <v>541</v>
      </c>
      <c r="E31" s="247">
        <v>7</v>
      </c>
      <c r="F31" s="249">
        <v>3193</v>
      </c>
      <c r="G31" s="247">
        <v>32</v>
      </c>
      <c r="H31" s="247">
        <v>248</v>
      </c>
      <c r="J31" s="247">
        <v>164</v>
      </c>
      <c r="K31" s="247">
        <v>56</v>
      </c>
      <c r="L31" s="247">
        <v>313</v>
      </c>
      <c r="N31" s="247">
        <v>42</v>
      </c>
      <c r="R31" s="247">
        <v>49</v>
      </c>
      <c r="S31" s="247">
        <v>51</v>
      </c>
      <c r="T31" s="247">
        <v>9</v>
      </c>
      <c r="U31" s="247">
        <v>2</v>
      </c>
      <c r="W31" s="247">
        <v>37</v>
      </c>
      <c r="X31" s="247">
        <v>233</v>
      </c>
      <c r="Y31" s="247">
        <v>1</v>
      </c>
      <c r="Z31" s="247">
        <v>3</v>
      </c>
      <c r="AB31" s="247">
        <v>2</v>
      </c>
      <c r="AE31" s="248">
        <v>1</v>
      </c>
      <c r="AF31" s="248">
        <v>3</v>
      </c>
      <c r="AG31" s="248">
        <v>1</v>
      </c>
      <c r="AI31" s="257"/>
      <c r="AJ31" s="257"/>
      <c r="AK31" s="257"/>
      <c r="AL31" s="257"/>
      <c r="AM31" s="257"/>
      <c r="AN31" s="257"/>
      <c r="AO31" s="257"/>
      <c r="AP31" s="257"/>
      <c r="AQ31" s="257">
        <v>3</v>
      </c>
      <c r="AR31" s="257"/>
      <c r="AS31" s="256"/>
      <c r="AU31" s="247">
        <v>90</v>
      </c>
      <c r="AV31" s="291">
        <v>258</v>
      </c>
      <c r="AW31" s="291">
        <v>7</v>
      </c>
      <c r="AX31" s="291">
        <v>1350</v>
      </c>
      <c r="AY31" s="291"/>
      <c r="AZ31" s="291">
        <v>36</v>
      </c>
      <c r="BA31" s="291"/>
      <c r="BB31" s="291">
        <v>31</v>
      </c>
      <c r="BC31" s="291">
        <v>9</v>
      </c>
      <c r="BD31" s="291">
        <v>29</v>
      </c>
      <c r="BE31" s="291"/>
      <c r="BF31" s="291">
        <v>12</v>
      </c>
      <c r="BG31" s="291"/>
      <c r="BH31" s="291"/>
      <c r="BI31" s="291"/>
      <c r="BJ31" s="247">
        <v>15</v>
      </c>
      <c r="BK31" s="247">
        <v>22</v>
      </c>
      <c r="BL31" s="247">
        <v>5</v>
      </c>
      <c r="BM31" s="247">
        <v>1</v>
      </c>
      <c r="BO31" s="247">
        <v>21</v>
      </c>
      <c r="BP31" s="291">
        <v>182</v>
      </c>
      <c r="BQ31" s="291"/>
      <c r="BR31" s="291">
        <v>1</v>
      </c>
      <c r="BS31" s="291"/>
      <c r="BT31" s="291"/>
      <c r="BU31" s="291"/>
      <c r="BV31" s="291"/>
      <c r="BW31" s="291">
        <v>1</v>
      </c>
      <c r="BX31" s="291"/>
      <c r="BY31" s="291"/>
      <c r="BZ31" s="291"/>
      <c r="CA31" s="291"/>
      <c r="CB31" s="291"/>
      <c r="CC31" s="291"/>
      <c r="CD31" s="291"/>
      <c r="CE31" s="291"/>
      <c r="CF31" s="291"/>
      <c r="CG31" s="291"/>
      <c r="CH31" s="291"/>
      <c r="CI31" s="291">
        <v>2</v>
      </c>
      <c r="CJ31" s="291"/>
      <c r="CK31" s="291"/>
    </row>
    <row r="32" spans="1:89" x14ac:dyDescent="0.2">
      <c r="A32" s="256" t="s">
        <v>100</v>
      </c>
      <c r="B32" s="247">
        <v>9</v>
      </c>
      <c r="C32" s="249">
        <v>1095</v>
      </c>
      <c r="D32" s="249">
        <v>6812</v>
      </c>
      <c r="E32" s="247">
        <v>25</v>
      </c>
      <c r="F32" s="249">
        <v>21890</v>
      </c>
      <c r="G32" s="247">
        <v>54</v>
      </c>
      <c r="H32" s="249">
        <v>2259</v>
      </c>
      <c r="J32" s="249">
        <v>1640</v>
      </c>
      <c r="K32" s="247">
        <v>776</v>
      </c>
      <c r="L32" s="249">
        <v>1985</v>
      </c>
      <c r="M32" s="247">
        <v>160</v>
      </c>
      <c r="N32" s="247">
        <v>1741</v>
      </c>
      <c r="O32" s="247">
        <v>3</v>
      </c>
      <c r="P32" s="247">
        <v>1</v>
      </c>
      <c r="Q32" s="247">
        <v>5</v>
      </c>
      <c r="R32" s="247">
        <v>198</v>
      </c>
      <c r="S32" s="247">
        <v>769</v>
      </c>
      <c r="T32" s="247">
        <v>260</v>
      </c>
      <c r="U32" s="247">
        <v>12</v>
      </c>
      <c r="V32" s="247">
        <v>6</v>
      </c>
      <c r="W32" s="249">
        <v>3638</v>
      </c>
      <c r="X32" s="247">
        <v>818</v>
      </c>
      <c r="Z32" s="247">
        <v>12</v>
      </c>
      <c r="AA32" s="247">
        <v>5</v>
      </c>
      <c r="AD32" s="247">
        <v>39</v>
      </c>
      <c r="AE32" s="248">
        <v>7</v>
      </c>
      <c r="AF32" s="248">
        <v>3</v>
      </c>
      <c r="AG32" s="248">
        <v>1</v>
      </c>
      <c r="AH32" s="248">
        <v>3</v>
      </c>
      <c r="AI32" s="257">
        <v>2</v>
      </c>
      <c r="AJ32" s="257">
        <v>7</v>
      </c>
      <c r="AK32" s="257"/>
      <c r="AL32" s="257"/>
      <c r="AM32" s="257"/>
      <c r="AN32" s="257"/>
      <c r="AO32" s="257">
        <v>1</v>
      </c>
      <c r="AP32" s="257"/>
      <c r="AQ32" s="257">
        <v>26</v>
      </c>
      <c r="AR32" s="258">
        <v>5</v>
      </c>
      <c r="AS32" s="259">
        <v>1</v>
      </c>
      <c r="AT32" s="247">
        <v>1</v>
      </c>
      <c r="AU32" s="249">
        <v>616</v>
      </c>
      <c r="AV32" s="291">
        <v>2859</v>
      </c>
      <c r="AW32" s="291">
        <v>25</v>
      </c>
      <c r="AX32" s="291">
        <v>8123</v>
      </c>
      <c r="AY32" s="291">
        <v>3</v>
      </c>
      <c r="AZ32" s="291">
        <v>531</v>
      </c>
      <c r="BA32" s="291"/>
      <c r="BB32" s="291">
        <v>442</v>
      </c>
      <c r="BC32" s="291">
        <v>177</v>
      </c>
      <c r="BD32" s="291">
        <v>309</v>
      </c>
      <c r="BE32" s="291">
        <v>160</v>
      </c>
      <c r="BF32" s="291">
        <v>183</v>
      </c>
      <c r="BG32" s="291">
        <v>3</v>
      </c>
      <c r="BH32" s="291">
        <v>1</v>
      </c>
      <c r="BI32" s="291">
        <v>5</v>
      </c>
      <c r="BJ32" s="247">
        <v>96</v>
      </c>
      <c r="BK32" s="247">
        <v>500</v>
      </c>
      <c r="BL32" s="247">
        <v>191</v>
      </c>
      <c r="BM32" s="247">
        <v>1</v>
      </c>
      <c r="BO32" s="247">
        <v>2080</v>
      </c>
      <c r="BP32" s="291">
        <v>514</v>
      </c>
      <c r="BQ32" s="291"/>
      <c r="BR32" s="291">
        <v>5</v>
      </c>
      <c r="BS32" s="291">
        <v>1</v>
      </c>
      <c r="BT32" s="291"/>
      <c r="BU32" s="291"/>
      <c r="BV32" s="291">
        <v>11</v>
      </c>
      <c r="BW32" s="291">
        <v>5</v>
      </c>
      <c r="BX32" s="291">
        <v>3</v>
      </c>
      <c r="BY32" s="291"/>
      <c r="BZ32" s="291">
        <v>1</v>
      </c>
      <c r="CA32" s="291"/>
      <c r="CB32" s="291">
        <v>7</v>
      </c>
      <c r="CC32" s="291"/>
      <c r="CD32" s="291"/>
      <c r="CE32" s="291"/>
      <c r="CF32" s="291"/>
      <c r="CG32" s="291"/>
      <c r="CH32" s="291"/>
      <c r="CI32" s="291">
        <v>24</v>
      </c>
      <c r="CJ32" s="291">
        <v>4</v>
      </c>
      <c r="CK32" s="291">
        <v>1</v>
      </c>
    </row>
    <row r="33" spans="1:89" x14ac:dyDescent="0.2">
      <c r="A33" s="256" t="s">
        <v>101</v>
      </c>
      <c r="B33" s="247">
        <v>9</v>
      </c>
      <c r="C33" s="247">
        <v>3</v>
      </c>
      <c r="E33" s="247">
        <v>2</v>
      </c>
      <c r="F33" s="247">
        <v>3</v>
      </c>
      <c r="H33" s="247">
        <v>5</v>
      </c>
      <c r="J33" s="247">
        <v>2</v>
      </c>
      <c r="L33" s="247">
        <v>2</v>
      </c>
      <c r="N33" s="247">
        <v>179</v>
      </c>
      <c r="S33" s="247">
        <v>5</v>
      </c>
      <c r="V33" s="247">
        <v>1</v>
      </c>
      <c r="X33" s="247">
        <v>4</v>
      </c>
      <c r="AB33" s="247">
        <v>1</v>
      </c>
      <c r="AF33" s="248">
        <v>1</v>
      </c>
      <c r="AI33" s="257"/>
      <c r="AJ33" s="257"/>
      <c r="AK33" s="257"/>
      <c r="AL33" s="257"/>
      <c r="AM33" s="257"/>
      <c r="AN33" s="257"/>
      <c r="AO33" s="257"/>
      <c r="AP33" s="257"/>
      <c r="AQ33" s="257">
        <v>498</v>
      </c>
      <c r="AR33" s="257"/>
      <c r="AS33" s="256"/>
      <c r="AT33" s="247">
        <v>6</v>
      </c>
      <c r="AU33" s="247">
        <v>2</v>
      </c>
      <c r="AV33" s="291"/>
      <c r="AW33" s="291"/>
      <c r="AX33" s="291">
        <v>1</v>
      </c>
      <c r="AY33" s="291"/>
      <c r="AZ33" s="291">
        <v>5</v>
      </c>
      <c r="BA33" s="291"/>
      <c r="BB33" s="291">
        <v>1</v>
      </c>
      <c r="BC33" s="291"/>
      <c r="BD33" s="291">
        <v>1</v>
      </c>
      <c r="BE33" s="291"/>
      <c r="BF33" s="291">
        <v>31</v>
      </c>
      <c r="BG33" s="291"/>
      <c r="BH33" s="291"/>
      <c r="BI33" s="291"/>
      <c r="BK33" s="247">
        <v>5</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14</v>
      </c>
      <c r="CJ33" s="291"/>
      <c r="CK33" s="291"/>
    </row>
    <row r="34" spans="1:89" x14ac:dyDescent="0.2">
      <c r="A34" s="256" t="s">
        <v>102</v>
      </c>
      <c r="B34" s="247">
        <v>48</v>
      </c>
      <c r="C34" s="249">
        <v>5511</v>
      </c>
      <c r="D34" s="249">
        <v>5678</v>
      </c>
      <c r="E34" s="247">
        <v>1</v>
      </c>
      <c r="F34" s="249">
        <v>15250</v>
      </c>
      <c r="G34" s="247">
        <v>114</v>
      </c>
      <c r="H34" s="249">
        <v>5553</v>
      </c>
      <c r="J34" s="249">
        <v>2628</v>
      </c>
      <c r="K34" s="247">
        <v>408</v>
      </c>
      <c r="L34" s="247">
        <v>796</v>
      </c>
      <c r="M34" s="247">
        <v>1</v>
      </c>
      <c r="N34" s="247">
        <v>1147</v>
      </c>
      <c r="P34" s="247">
        <v>4</v>
      </c>
      <c r="R34" s="247">
        <v>26</v>
      </c>
      <c r="S34" s="247">
        <v>392</v>
      </c>
      <c r="T34" s="247">
        <v>37</v>
      </c>
      <c r="U34" s="247">
        <v>214</v>
      </c>
      <c r="V34" s="247">
        <v>1</v>
      </c>
      <c r="W34" s="247">
        <v>655</v>
      </c>
      <c r="X34" s="247">
        <v>388</v>
      </c>
      <c r="Z34" s="247">
        <v>18</v>
      </c>
      <c r="AA34" s="247">
        <v>2</v>
      </c>
      <c r="AD34" s="247">
        <v>18</v>
      </c>
      <c r="AE34" s="248">
        <v>5</v>
      </c>
      <c r="AF34" s="248">
        <v>1</v>
      </c>
      <c r="AH34" s="248">
        <v>9</v>
      </c>
      <c r="AI34" s="257">
        <v>16</v>
      </c>
      <c r="AJ34" s="257">
        <v>2</v>
      </c>
      <c r="AK34" s="257"/>
      <c r="AL34" s="257"/>
      <c r="AM34" s="257">
        <v>90</v>
      </c>
      <c r="AN34" s="257"/>
      <c r="AO34" s="257">
        <v>7</v>
      </c>
      <c r="AP34" s="257"/>
      <c r="AQ34" s="257">
        <v>4</v>
      </c>
      <c r="AR34" s="257">
        <v>8</v>
      </c>
      <c r="AS34" s="256"/>
      <c r="AT34" s="247">
        <v>9</v>
      </c>
      <c r="AU34" s="249">
        <v>1247</v>
      </c>
      <c r="AV34" s="291">
        <v>1963</v>
      </c>
      <c r="AW34" s="291"/>
      <c r="AX34" s="291">
        <v>5891</v>
      </c>
      <c r="AY34" s="291">
        <v>6</v>
      </c>
      <c r="AZ34" s="291">
        <v>1322</v>
      </c>
      <c r="BA34" s="291"/>
      <c r="BB34" s="291">
        <v>1002</v>
      </c>
      <c r="BC34" s="291">
        <v>73</v>
      </c>
      <c r="BD34" s="291">
        <v>65</v>
      </c>
      <c r="BE34" s="291">
        <v>1</v>
      </c>
      <c r="BF34" s="291">
        <v>143</v>
      </c>
      <c r="BG34" s="291"/>
      <c r="BH34" s="291">
        <v>3</v>
      </c>
      <c r="BI34" s="291"/>
      <c r="BJ34" s="247">
        <v>3</v>
      </c>
      <c r="BK34" s="247">
        <v>204</v>
      </c>
      <c r="BL34" s="247">
        <v>26</v>
      </c>
      <c r="BM34" s="247">
        <v>65</v>
      </c>
      <c r="BO34" s="247">
        <v>10</v>
      </c>
      <c r="BP34" s="291">
        <v>266</v>
      </c>
      <c r="BQ34" s="291"/>
      <c r="BR34" s="291">
        <v>4</v>
      </c>
      <c r="BS34" s="291">
        <v>2</v>
      </c>
      <c r="BT34" s="291"/>
      <c r="BU34" s="291"/>
      <c r="BV34" s="291"/>
      <c r="BW34" s="291"/>
      <c r="BX34" s="291">
        <v>1</v>
      </c>
      <c r="BY34" s="291"/>
      <c r="BZ34" s="291">
        <v>4</v>
      </c>
      <c r="CA34" s="291"/>
      <c r="CB34" s="291">
        <v>2</v>
      </c>
      <c r="CC34" s="291"/>
      <c r="CD34" s="291"/>
      <c r="CE34" s="291">
        <v>25</v>
      </c>
      <c r="CF34" s="291"/>
      <c r="CG34" s="291">
        <v>6</v>
      </c>
      <c r="CH34" s="291"/>
      <c r="CI34" s="291">
        <v>2</v>
      </c>
      <c r="CJ34" s="291">
        <v>5</v>
      </c>
      <c r="CK34" s="291"/>
    </row>
    <row r="35" spans="1:89" x14ac:dyDescent="0.2">
      <c r="A35" s="256" t="s">
        <v>103</v>
      </c>
      <c r="B35" s="247">
        <v>27</v>
      </c>
      <c r="C35" s="247">
        <v>493</v>
      </c>
      <c r="D35" s="249">
        <v>2459</v>
      </c>
      <c r="F35" s="249">
        <v>5883</v>
      </c>
      <c r="G35" s="247">
        <v>11</v>
      </c>
      <c r="H35" s="249">
        <v>1263</v>
      </c>
      <c r="J35" s="247">
        <v>691</v>
      </c>
      <c r="K35" s="247">
        <v>141</v>
      </c>
      <c r="L35" s="247">
        <v>429</v>
      </c>
      <c r="N35" s="247">
        <v>562</v>
      </c>
      <c r="O35" s="247">
        <v>1</v>
      </c>
      <c r="P35" s="247">
        <v>4</v>
      </c>
      <c r="R35" s="247">
        <v>255</v>
      </c>
      <c r="S35" s="247">
        <v>270</v>
      </c>
      <c r="T35" s="247">
        <v>17</v>
      </c>
      <c r="U35" s="247">
        <v>24</v>
      </c>
      <c r="W35" s="247">
        <v>646</v>
      </c>
      <c r="X35" s="247">
        <v>332</v>
      </c>
      <c r="AD35" s="247">
        <v>3</v>
      </c>
      <c r="AE35" s="248">
        <v>1</v>
      </c>
      <c r="AF35" s="248">
        <v>1</v>
      </c>
      <c r="AI35" s="257"/>
      <c r="AJ35" s="257">
        <v>2</v>
      </c>
      <c r="AK35" s="257"/>
      <c r="AL35" s="257"/>
      <c r="AM35" s="257"/>
      <c r="AN35" s="257"/>
      <c r="AO35" s="257">
        <v>1</v>
      </c>
      <c r="AP35" s="257"/>
      <c r="AQ35" s="257">
        <v>2</v>
      </c>
      <c r="AR35" s="257"/>
      <c r="AS35" s="256"/>
      <c r="AT35" s="247">
        <v>10</v>
      </c>
      <c r="AU35" s="249">
        <v>252</v>
      </c>
      <c r="AV35" s="291">
        <v>947</v>
      </c>
      <c r="AW35" s="291"/>
      <c r="AX35" s="291">
        <v>2046</v>
      </c>
      <c r="AY35" s="291">
        <v>2</v>
      </c>
      <c r="AZ35" s="291">
        <v>295</v>
      </c>
      <c r="BA35" s="291"/>
      <c r="BB35" s="291">
        <v>284</v>
      </c>
      <c r="BC35" s="291">
        <v>26</v>
      </c>
      <c r="BD35" s="291">
        <v>33</v>
      </c>
      <c r="BE35" s="291"/>
      <c r="BF35" s="291">
        <v>21</v>
      </c>
      <c r="BG35" s="291">
        <v>1</v>
      </c>
      <c r="BH35" s="291">
        <v>4</v>
      </c>
      <c r="BI35" s="291"/>
      <c r="BJ35" s="247">
        <v>98</v>
      </c>
      <c r="BK35" s="247">
        <v>113</v>
      </c>
      <c r="BL35" s="247">
        <v>8</v>
      </c>
      <c r="BM35" s="247">
        <v>10</v>
      </c>
      <c r="BO35" s="247">
        <v>160</v>
      </c>
      <c r="BP35" s="291">
        <v>255</v>
      </c>
      <c r="BQ35" s="291"/>
      <c r="BR35" s="291"/>
      <c r="BS35" s="291"/>
      <c r="BT35" s="291"/>
      <c r="BU35" s="291"/>
      <c r="BV35" s="291">
        <v>2</v>
      </c>
      <c r="BW35" s="291">
        <v>1</v>
      </c>
      <c r="BX35" s="291"/>
      <c r="BY35" s="291"/>
      <c r="BZ35" s="291"/>
      <c r="CA35" s="291"/>
      <c r="CB35" s="291">
        <v>2</v>
      </c>
      <c r="CC35" s="291"/>
      <c r="CD35" s="291"/>
      <c r="CE35" s="291"/>
      <c r="CF35" s="291"/>
      <c r="CG35" s="291"/>
      <c r="CH35" s="291"/>
      <c r="CI35" s="291"/>
      <c r="CJ35" s="291"/>
      <c r="CK35" s="291"/>
    </row>
    <row r="36" spans="1:89" x14ac:dyDescent="0.2">
      <c r="A36" s="256" t="s">
        <v>104</v>
      </c>
      <c r="B36" s="247">
        <v>8</v>
      </c>
      <c r="C36" s="247">
        <v>139</v>
      </c>
      <c r="D36" s="249">
        <v>1004</v>
      </c>
      <c r="F36" s="249">
        <v>2134</v>
      </c>
      <c r="G36" s="247">
        <v>39</v>
      </c>
      <c r="H36" s="247">
        <v>119</v>
      </c>
      <c r="J36" s="247">
        <v>120</v>
      </c>
      <c r="K36" s="247">
        <v>119</v>
      </c>
      <c r="L36" s="247">
        <v>104</v>
      </c>
      <c r="N36" s="247">
        <v>256</v>
      </c>
      <c r="P36" s="247">
        <v>1</v>
      </c>
      <c r="R36" s="247">
        <v>17</v>
      </c>
      <c r="S36" s="247">
        <v>49</v>
      </c>
      <c r="T36" s="247">
        <v>2</v>
      </c>
      <c r="U36" s="247">
        <v>33</v>
      </c>
      <c r="V36" s="247">
        <v>1</v>
      </c>
      <c r="W36" s="247">
        <v>62</v>
      </c>
      <c r="X36" s="247">
        <v>70</v>
      </c>
      <c r="Z36" s="247">
        <v>1</v>
      </c>
      <c r="AB36" s="247">
        <v>1</v>
      </c>
      <c r="AD36" s="247">
        <v>5</v>
      </c>
      <c r="AE36" s="248">
        <v>2</v>
      </c>
      <c r="AI36" s="257"/>
      <c r="AJ36" s="257"/>
      <c r="AK36" s="257"/>
      <c r="AL36" s="257"/>
      <c r="AM36" s="257"/>
      <c r="AN36" s="257"/>
      <c r="AO36" s="257"/>
      <c r="AP36" s="257"/>
      <c r="AQ36" s="257"/>
      <c r="AR36" s="257">
        <v>1</v>
      </c>
      <c r="AS36" s="256"/>
      <c r="AT36" s="247">
        <v>1</v>
      </c>
      <c r="AU36" s="247">
        <v>86</v>
      </c>
      <c r="AV36" s="291">
        <v>322</v>
      </c>
      <c r="AW36" s="291"/>
      <c r="AX36" s="291">
        <v>728</v>
      </c>
      <c r="AY36" s="291">
        <v>1</v>
      </c>
      <c r="AZ36" s="291">
        <v>20</v>
      </c>
      <c r="BA36" s="291"/>
      <c r="BB36" s="291">
        <v>35</v>
      </c>
      <c r="BC36" s="291">
        <v>24</v>
      </c>
      <c r="BD36" s="291">
        <v>19</v>
      </c>
      <c r="BE36" s="291"/>
      <c r="BF36" s="291">
        <v>3</v>
      </c>
      <c r="BG36" s="291"/>
      <c r="BH36" s="291">
        <v>1</v>
      </c>
      <c r="BI36" s="291"/>
      <c r="BJ36" s="247">
        <v>4</v>
      </c>
      <c r="BK36" s="247">
        <v>25</v>
      </c>
      <c r="BL36" s="247">
        <v>1</v>
      </c>
      <c r="BM36" s="247">
        <v>5</v>
      </c>
      <c r="BN36" s="247">
        <v>1</v>
      </c>
      <c r="BO36" s="247">
        <v>10</v>
      </c>
      <c r="BP36" s="291">
        <v>50</v>
      </c>
      <c r="BQ36" s="291"/>
      <c r="BR36" s="291"/>
      <c r="BS36" s="291"/>
      <c r="BT36" s="291"/>
      <c r="BU36" s="291"/>
      <c r="BV36" s="291">
        <v>2</v>
      </c>
      <c r="BW36" s="291">
        <v>1</v>
      </c>
      <c r="BX36" s="291"/>
      <c r="BY36" s="291"/>
      <c r="BZ36" s="291"/>
      <c r="CA36" s="291"/>
      <c r="CB36" s="291"/>
      <c r="CC36" s="291"/>
      <c r="CD36" s="291"/>
      <c r="CE36" s="291"/>
      <c r="CF36" s="291"/>
      <c r="CG36" s="291"/>
      <c r="CH36" s="291"/>
      <c r="CI36" s="291"/>
      <c r="CJ36" s="291">
        <v>1</v>
      </c>
      <c r="CK36" s="291"/>
    </row>
    <row r="37" spans="1:89" x14ac:dyDescent="0.2">
      <c r="A37" s="256" t="s">
        <v>105</v>
      </c>
      <c r="B37" s="247">
        <v>3</v>
      </c>
      <c r="C37" s="247">
        <v>63</v>
      </c>
      <c r="D37" s="247">
        <v>358</v>
      </c>
      <c r="F37" s="247">
        <v>777</v>
      </c>
      <c r="G37" s="247">
        <v>17</v>
      </c>
      <c r="H37" s="247">
        <v>65</v>
      </c>
      <c r="J37" s="247">
        <v>45</v>
      </c>
      <c r="K37" s="247">
        <v>64</v>
      </c>
      <c r="L37" s="247">
        <v>100</v>
      </c>
      <c r="N37" s="247">
        <v>184</v>
      </c>
      <c r="R37" s="247">
        <v>24</v>
      </c>
      <c r="S37" s="247">
        <v>12</v>
      </c>
      <c r="U37" s="247">
        <v>2</v>
      </c>
      <c r="W37" s="247">
        <v>24</v>
      </c>
      <c r="X37" s="247">
        <v>18</v>
      </c>
      <c r="Z37" s="247">
        <v>2</v>
      </c>
      <c r="AF37" s="248">
        <v>1</v>
      </c>
      <c r="AI37" s="257"/>
      <c r="AJ37" s="257"/>
      <c r="AK37" s="257"/>
      <c r="AL37" s="257"/>
      <c r="AM37" s="257"/>
      <c r="AN37" s="257"/>
      <c r="AO37" s="257"/>
      <c r="AP37" s="257"/>
      <c r="AQ37" s="257"/>
      <c r="AR37" s="257"/>
      <c r="AS37" s="256"/>
      <c r="AT37" s="247">
        <v>2</v>
      </c>
      <c r="AU37" s="247">
        <v>18</v>
      </c>
      <c r="AV37" s="291">
        <v>67</v>
      </c>
      <c r="AW37" s="291"/>
      <c r="AX37" s="291">
        <v>132</v>
      </c>
      <c r="AY37" s="291"/>
      <c r="AZ37" s="291">
        <v>3</v>
      </c>
      <c r="BA37" s="291"/>
      <c r="BB37" s="291">
        <v>2</v>
      </c>
      <c r="BC37" s="291">
        <v>3</v>
      </c>
      <c r="BD37" s="291">
        <v>8</v>
      </c>
      <c r="BE37" s="291"/>
      <c r="BF37" s="291">
        <v>8</v>
      </c>
      <c r="BG37" s="291"/>
      <c r="BH37" s="291"/>
      <c r="BI37" s="291"/>
      <c r="BJ37" s="247">
        <v>6</v>
      </c>
      <c r="BK37" s="247">
        <v>3</v>
      </c>
      <c r="BM37" s="247">
        <v>1</v>
      </c>
      <c r="BO37" s="247">
        <v>2</v>
      </c>
      <c r="BP37" s="291">
        <v>10</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17</v>
      </c>
      <c r="C38" s="249">
        <v>1543</v>
      </c>
      <c r="D38" s="249">
        <v>4897</v>
      </c>
      <c r="F38" s="249">
        <v>14341</v>
      </c>
      <c r="G38" s="247">
        <v>1</v>
      </c>
      <c r="H38" s="249">
        <v>3348</v>
      </c>
      <c r="J38" s="249">
        <v>1937</v>
      </c>
      <c r="K38" s="247">
        <v>357</v>
      </c>
      <c r="L38" s="249">
        <v>1388</v>
      </c>
      <c r="M38" s="247">
        <v>2</v>
      </c>
      <c r="N38" s="247">
        <v>667</v>
      </c>
      <c r="O38" s="247">
        <v>1</v>
      </c>
      <c r="P38" s="247">
        <v>1</v>
      </c>
      <c r="R38" s="247">
        <v>9</v>
      </c>
      <c r="S38" s="247">
        <v>166</v>
      </c>
      <c r="T38" s="247">
        <v>29</v>
      </c>
      <c r="U38" s="247">
        <v>141</v>
      </c>
      <c r="V38" s="247">
        <v>3</v>
      </c>
      <c r="W38" s="247">
        <v>629</v>
      </c>
      <c r="X38" s="247">
        <v>1476</v>
      </c>
      <c r="Z38" s="247">
        <v>10</v>
      </c>
      <c r="AD38" s="247">
        <v>1</v>
      </c>
      <c r="AE38" s="248">
        <v>2</v>
      </c>
      <c r="AI38" s="257"/>
      <c r="AJ38" s="257">
        <v>3</v>
      </c>
      <c r="AK38" s="257"/>
      <c r="AL38" s="257"/>
      <c r="AM38" s="257">
        <v>1</v>
      </c>
      <c r="AN38" s="257"/>
      <c r="AO38" s="257">
        <v>3</v>
      </c>
      <c r="AP38" s="257"/>
      <c r="AQ38" s="257">
        <v>15</v>
      </c>
      <c r="AR38" s="257"/>
      <c r="AS38" s="256">
        <v>1</v>
      </c>
      <c r="AU38" s="249">
        <v>873</v>
      </c>
      <c r="AV38" s="291">
        <v>2499</v>
      </c>
      <c r="AW38" s="291"/>
      <c r="AX38" s="291">
        <v>6574</v>
      </c>
      <c r="AY38" s="291"/>
      <c r="AZ38" s="291">
        <v>1317</v>
      </c>
      <c r="BA38" s="291"/>
      <c r="BB38" s="291">
        <v>856</v>
      </c>
      <c r="BC38" s="291">
        <v>84</v>
      </c>
      <c r="BD38" s="291">
        <v>396</v>
      </c>
      <c r="BE38" s="291">
        <v>2</v>
      </c>
      <c r="BF38" s="291">
        <v>82</v>
      </c>
      <c r="BG38" s="291"/>
      <c r="BH38" s="291">
        <v>1</v>
      </c>
      <c r="BI38" s="291"/>
      <c r="BJ38" s="247">
        <v>3</v>
      </c>
      <c r="BK38" s="247">
        <v>133</v>
      </c>
      <c r="BL38" s="247">
        <v>19</v>
      </c>
      <c r="BM38" s="247">
        <v>87</v>
      </c>
      <c r="BO38" s="247">
        <v>57</v>
      </c>
      <c r="BP38" s="291">
        <v>984</v>
      </c>
      <c r="BQ38" s="291"/>
      <c r="BR38" s="291">
        <v>4</v>
      </c>
      <c r="BS38" s="291"/>
      <c r="BT38" s="291"/>
      <c r="BU38" s="291"/>
      <c r="BV38" s="291">
        <v>1</v>
      </c>
      <c r="BW38" s="291">
        <v>2</v>
      </c>
      <c r="BX38" s="291"/>
      <c r="BY38" s="291"/>
      <c r="BZ38" s="291"/>
      <c r="CA38" s="291"/>
      <c r="CB38" s="291">
        <v>3</v>
      </c>
      <c r="CC38" s="291"/>
      <c r="CD38" s="291"/>
      <c r="CE38" s="291"/>
      <c r="CF38" s="291"/>
      <c r="CG38" s="291">
        <v>2</v>
      </c>
      <c r="CH38" s="291"/>
      <c r="CI38" s="291">
        <v>1</v>
      </c>
      <c r="CJ38" s="291"/>
      <c r="CK38" s="291">
        <v>1</v>
      </c>
    </row>
    <row r="39" spans="1:89" x14ac:dyDescent="0.2">
      <c r="A39" s="256" t="s">
        <v>107</v>
      </c>
      <c r="C39" s="247">
        <v>71</v>
      </c>
      <c r="D39" s="247">
        <v>612</v>
      </c>
      <c r="E39" s="247">
        <v>3</v>
      </c>
      <c r="F39" s="249">
        <v>1196</v>
      </c>
      <c r="G39" s="247">
        <v>29</v>
      </c>
      <c r="H39" s="247">
        <v>121</v>
      </c>
      <c r="J39" s="247">
        <v>58</v>
      </c>
      <c r="K39" s="247">
        <v>86</v>
      </c>
      <c r="L39" s="247">
        <v>142</v>
      </c>
      <c r="N39" s="247">
        <v>171</v>
      </c>
      <c r="R39" s="247">
        <v>26</v>
      </c>
      <c r="S39" s="247">
        <v>35</v>
      </c>
      <c r="T39" s="247">
        <v>11</v>
      </c>
      <c r="U39" s="247">
        <v>15</v>
      </c>
      <c r="W39" s="247">
        <v>56</v>
      </c>
      <c r="X39" s="247">
        <v>263</v>
      </c>
      <c r="Z39" s="247">
        <v>1</v>
      </c>
      <c r="AI39" s="257"/>
      <c r="AJ39" s="257"/>
      <c r="AK39" s="257"/>
      <c r="AL39" s="257"/>
      <c r="AM39" s="257"/>
      <c r="AN39" s="257"/>
      <c r="AO39" s="257"/>
      <c r="AP39" s="257"/>
      <c r="AQ39" s="257">
        <v>250</v>
      </c>
      <c r="AR39" s="257"/>
      <c r="AS39" s="256">
        <v>1</v>
      </c>
      <c r="AU39" s="247">
        <v>12</v>
      </c>
      <c r="AV39" s="291">
        <v>84</v>
      </c>
      <c r="AW39" s="291"/>
      <c r="AX39" s="291">
        <v>134</v>
      </c>
      <c r="AY39" s="291"/>
      <c r="AZ39" s="291">
        <v>6</v>
      </c>
      <c r="BA39" s="291"/>
      <c r="BB39" s="291">
        <v>1</v>
      </c>
      <c r="BC39" s="291">
        <v>1</v>
      </c>
      <c r="BD39" s="291">
        <v>6</v>
      </c>
      <c r="BE39" s="291"/>
      <c r="BF39" s="291">
        <v>19</v>
      </c>
      <c r="BG39" s="291"/>
      <c r="BH39" s="291"/>
      <c r="BI39" s="291"/>
      <c r="BK39" s="247">
        <v>1</v>
      </c>
      <c r="BL39" s="247">
        <v>2</v>
      </c>
      <c r="BP39" s="291">
        <v>147</v>
      </c>
      <c r="BQ39" s="291"/>
      <c r="BR39" s="291"/>
      <c r="BS39" s="291"/>
      <c r="BT39" s="291"/>
      <c r="BU39" s="291"/>
      <c r="BV39" s="291"/>
      <c r="BW39" s="291"/>
      <c r="BX39" s="291"/>
      <c r="BY39" s="291"/>
      <c r="BZ39" s="291"/>
      <c r="CA39" s="291"/>
      <c r="CB39" s="291"/>
      <c r="CC39" s="291"/>
      <c r="CD39" s="291"/>
      <c r="CE39" s="291"/>
      <c r="CF39" s="291"/>
      <c r="CG39" s="291"/>
      <c r="CH39" s="291"/>
      <c r="CI39" s="291"/>
      <c r="CJ39" s="291"/>
      <c r="CK39" s="291"/>
    </row>
    <row r="40" spans="1:89" x14ac:dyDescent="0.2">
      <c r="A40" s="256" t="s">
        <v>108</v>
      </c>
      <c r="B40" s="247">
        <v>1</v>
      </c>
      <c r="C40" s="247">
        <v>286</v>
      </c>
      <c r="D40" s="249">
        <v>1097</v>
      </c>
      <c r="E40" s="247">
        <v>2</v>
      </c>
      <c r="F40" s="249">
        <v>3834</v>
      </c>
      <c r="G40" s="247">
        <v>6</v>
      </c>
      <c r="H40" s="247">
        <v>530</v>
      </c>
      <c r="J40" s="247">
        <v>309</v>
      </c>
      <c r="K40" s="247">
        <v>161</v>
      </c>
      <c r="L40" s="247">
        <v>369</v>
      </c>
      <c r="N40" s="247">
        <v>319</v>
      </c>
      <c r="Q40" s="247">
        <v>1</v>
      </c>
      <c r="R40" s="247">
        <v>25</v>
      </c>
      <c r="S40" s="247">
        <v>58</v>
      </c>
      <c r="T40" s="247">
        <v>23</v>
      </c>
      <c r="U40" s="247">
        <v>97</v>
      </c>
      <c r="V40" s="247">
        <v>2</v>
      </c>
      <c r="W40" s="247">
        <v>245</v>
      </c>
      <c r="X40" s="247">
        <v>370</v>
      </c>
      <c r="Y40" s="247">
        <v>1</v>
      </c>
      <c r="Z40" s="247">
        <v>5</v>
      </c>
      <c r="AA40" s="247">
        <v>3</v>
      </c>
      <c r="AF40" s="248">
        <v>1</v>
      </c>
      <c r="AI40" s="257">
        <v>1</v>
      </c>
      <c r="AJ40" s="257"/>
      <c r="AK40" s="257"/>
      <c r="AL40" s="257"/>
      <c r="AM40" s="257">
        <v>1</v>
      </c>
      <c r="AN40" s="257"/>
      <c r="AO40" s="257"/>
      <c r="AP40" s="257"/>
      <c r="AQ40" s="257">
        <v>20</v>
      </c>
      <c r="AR40" s="257">
        <v>6</v>
      </c>
      <c r="AS40" s="256"/>
      <c r="AU40" s="247">
        <v>147</v>
      </c>
      <c r="AV40" s="291">
        <v>462</v>
      </c>
      <c r="AW40" s="291">
        <v>2</v>
      </c>
      <c r="AX40" s="291">
        <v>1208</v>
      </c>
      <c r="AY40" s="291">
        <v>4</v>
      </c>
      <c r="AZ40" s="291">
        <v>105</v>
      </c>
      <c r="BA40" s="291"/>
      <c r="BB40" s="291">
        <v>116</v>
      </c>
      <c r="BC40" s="291">
        <v>16</v>
      </c>
      <c r="BD40" s="291">
        <v>112</v>
      </c>
      <c r="BE40" s="291"/>
      <c r="BF40" s="291">
        <v>56</v>
      </c>
      <c r="BG40" s="291"/>
      <c r="BH40" s="291"/>
      <c r="BI40" s="291">
        <v>1</v>
      </c>
      <c r="BJ40" s="247">
        <v>25</v>
      </c>
      <c r="BK40" s="247">
        <v>26</v>
      </c>
      <c r="BL40" s="247">
        <v>11</v>
      </c>
      <c r="BM40" s="247">
        <v>65</v>
      </c>
      <c r="BN40" s="247">
        <v>1</v>
      </c>
      <c r="BO40" s="247">
        <v>44</v>
      </c>
      <c r="BP40" s="291">
        <v>318</v>
      </c>
      <c r="BQ40" s="291">
        <v>1</v>
      </c>
      <c r="BR40" s="291">
        <v>1</v>
      </c>
      <c r="BS40" s="291">
        <v>2</v>
      </c>
      <c r="BT40" s="291"/>
      <c r="BU40" s="291"/>
      <c r="BV40" s="291"/>
      <c r="BW40" s="291"/>
      <c r="BX40" s="291">
        <v>1</v>
      </c>
      <c r="BY40" s="291"/>
      <c r="BZ40" s="291"/>
      <c r="CA40" s="291">
        <v>1</v>
      </c>
      <c r="CB40" s="291"/>
      <c r="CC40" s="291"/>
      <c r="CD40" s="291"/>
      <c r="CE40" s="291">
        <v>1</v>
      </c>
      <c r="CF40" s="291"/>
      <c r="CG40" s="291"/>
      <c r="CH40" s="291"/>
      <c r="CI40" s="291">
        <v>19</v>
      </c>
      <c r="CJ40" s="291">
        <v>5</v>
      </c>
      <c r="CK40" s="291"/>
    </row>
    <row r="41" spans="1:89" s="251" customFormat="1" x14ac:dyDescent="0.2">
      <c r="A41" s="250" t="s">
        <v>109</v>
      </c>
      <c r="C41" s="251">
        <v>296</v>
      </c>
      <c r="D41" s="252">
        <v>2504</v>
      </c>
      <c r="E41" s="252">
        <v>3835</v>
      </c>
      <c r="F41" s="252">
        <v>5381</v>
      </c>
      <c r="G41" s="251">
        <v>80</v>
      </c>
      <c r="H41" s="252">
        <v>2620</v>
      </c>
      <c r="J41" s="252">
        <v>1723</v>
      </c>
      <c r="K41" s="251">
        <v>180</v>
      </c>
      <c r="L41" s="252">
        <v>3417</v>
      </c>
      <c r="M41" s="251">
        <v>102</v>
      </c>
      <c r="N41" s="251">
        <v>723</v>
      </c>
      <c r="O41" s="251">
        <v>1</v>
      </c>
      <c r="R41" s="251">
        <v>87</v>
      </c>
      <c r="S41" s="251">
        <v>35</v>
      </c>
      <c r="T41" s="251">
        <v>40</v>
      </c>
      <c r="U41" s="251">
        <v>103</v>
      </c>
      <c r="V41" s="251">
        <v>2</v>
      </c>
      <c r="W41" s="251">
        <v>279</v>
      </c>
      <c r="X41" s="251">
        <v>581</v>
      </c>
      <c r="Y41" s="251">
        <v>3</v>
      </c>
      <c r="Z41" s="252">
        <v>5564</v>
      </c>
      <c r="AA41" s="252">
        <v>3514</v>
      </c>
      <c r="AB41" s="252">
        <v>7854</v>
      </c>
      <c r="AD41" s="251">
        <v>352</v>
      </c>
      <c r="AE41" s="252">
        <v>2261</v>
      </c>
      <c r="AF41" s="252">
        <v>12794</v>
      </c>
      <c r="AG41" s="251">
        <v>6100</v>
      </c>
      <c r="AH41" s="252">
        <v>1493</v>
      </c>
      <c r="AI41" s="253">
        <v>3172</v>
      </c>
      <c r="AJ41" s="253">
        <v>4378</v>
      </c>
      <c r="AK41" s="254">
        <v>6</v>
      </c>
      <c r="AL41" s="254"/>
      <c r="AM41" s="254">
        <v>35</v>
      </c>
      <c r="AN41" s="254">
        <v>1</v>
      </c>
      <c r="AO41" s="254">
        <v>433</v>
      </c>
      <c r="AP41" s="254">
        <v>2</v>
      </c>
      <c r="AQ41" s="254">
        <v>4610</v>
      </c>
      <c r="AR41" s="254">
        <v>685</v>
      </c>
      <c r="AS41" s="250">
        <v>2487</v>
      </c>
      <c r="AU41" s="251">
        <v>161</v>
      </c>
      <c r="AV41" s="290">
        <v>987</v>
      </c>
      <c r="AW41" s="290">
        <v>1651</v>
      </c>
      <c r="AX41" s="290">
        <v>1923</v>
      </c>
      <c r="AY41" s="290">
        <v>4</v>
      </c>
      <c r="AZ41" s="290">
        <v>1025</v>
      </c>
      <c r="BA41" s="290"/>
      <c r="BB41" s="290">
        <v>407</v>
      </c>
      <c r="BC41" s="290">
        <v>18</v>
      </c>
      <c r="BD41" s="290">
        <v>399</v>
      </c>
      <c r="BE41" s="290">
        <v>102</v>
      </c>
      <c r="BF41" s="290">
        <v>121</v>
      </c>
      <c r="BG41" s="290"/>
      <c r="BH41" s="290"/>
      <c r="BI41" s="290"/>
      <c r="BJ41" s="251">
        <v>12</v>
      </c>
      <c r="BK41" s="251">
        <v>10</v>
      </c>
      <c r="BL41" s="251">
        <v>4</v>
      </c>
      <c r="BM41" s="251">
        <v>16</v>
      </c>
      <c r="BN41" s="251">
        <v>2</v>
      </c>
      <c r="BO41" s="251">
        <v>30</v>
      </c>
      <c r="BP41" s="290">
        <v>255</v>
      </c>
      <c r="BQ41" s="290"/>
      <c r="BR41" s="290">
        <v>1316</v>
      </c>
      <c r="BS41" s="290">
        <v>689</v>
      </c>
      <c r="BT41" s="290">
        <v>2567</v>
      </c>
      <c r="BU41" s="290"/>
      <c r="BV41" s="290">
        <v>4</v>
      </c>
      <c r="BW41" s="290">
        <v>1012</v>
      </c>
      <c r="BX41" s="290">
        <v>5181</v>
      </c>
      <c r="BY41" s="290"/>
      <c r="BZ41" s="290">
        <v>364</v>
      </c>
      <c r="CA41" s="290">
        <v>389</v>
      </c>
      <c r="CB41" s="290">
        <v>4378</v>
      </c>
      <c r="CC41" s="290">
        <v>5</v>
      </c>
      <c r="CD41" s="290"/>
      <c r="CE41" s="290">
        <v>12</v>
      </c>
      <c r="CF41" s="290">
        <v>1</v>
      </c>
      <c r="CG41" s="290">
        <v>196</v>
      </c>
      <c r="CH41" s="290"/>
      <c r="CI41" s="290">
        <v>1295</v>
      </c>
      <c r="CJ41" s="290">
        <v>321</v>
      </c>
      <c r="CK41" s="290">
        <v>920</v>
      </c>
    </row>
    <row r="42" spans="1:89" x14ac:dyDescent="0.2">
      <c r="A42" s="256" t="s">
        <v>110</v>
      </c>
      <c r="C42" s="247">
        <v>389</v>
      </c>
      <c r="D42" s="249">
        <v>1689</v>
      </c>
      <c r="E42" s="247">
        <v>1</v>
      </c>
      <c r="F42" s="249">
        <v>5097</v>
      </c>
      <c r="G42" s="247">
        <v>2</v>
      </c>
      <c r="H42" s="247">
        <v>428</v>
      </c>
      <c r="J42" s="247">
        <v>241</v>
      </c>
      <c r="K42" s="247">
        <v>206</v>
      </c>
      <c r="L42" s="247">
        <v>473</v>
      </c>
      <c r="N42" s="247">
        <v>716</v>
      </c>
      <c r="R42" s="247">
        <v>57</v>
      </c>
      <c r="S42" s="247">
        <v>350</v>
      </c>
      <c r="U42" s="247">
        <v>27</v>
      </c>
      <c r="W42" s="247">
        <v>359</v>
      </c>
      <c r="X42" s="247">
        <v>178</v>
      </c>
      <c r="Z42" s="247">
        <v>20</v>
      </c>
      <c r="AA42" s="247">
        <v>1</v>
      </c>
      <c r="AD42" s="247">
        <v>1</v>
      </c>
      <c r="AE42" s="248">
        <v>2</v>
      </c>
      <c r="AH42" s="248">
        <v>1</v>
      </c>
      <c r="AI42" s="257"/>
      <c r="AJ42" s="257"/>
      <c r="AK42" s="257"/>
      <c r="AL42" s="257"/>
      <c r="AM42" s="257"/>
      <c r="AN42" s="257"/>
      <c r="AO42" s="257">
        <v>1</v>
      </c>
      <c r="AP42" s="257"/>
      <c r="AQ42" s="257">
        <v>1</v>
      </c>
      <c r="AR42" s="257"/>
      <c r="AS42" s="256"/>
      <c r="AU42" s="247">
        <v>178</v>
      </c>
      <c r="AV42" s="291">
        <v>434</v>
      </c>
      <c r="AW42" s="291">
        <v>1</v>
      </c>
      <c r="AX42" s="291">
        <v>1200</v>
      </c>
      <c r="AY42" s="291"/>
      <c r="AZ42" s="291">
        <v>18</v>
      </c>
      <c r="BA42" s="291"/>
      <c r="BB42" s="291">
        <v>22</v>
      </c>
      <c r="BC42" s="291">
        <v>18</v>
      </c>
      <c r="BD42" s="291">
        <v>10</v>
      </c>
      <c r="BE42" s="291"/>
      <c r="BF42" s="291">
        <v>268</v>
      </c>
      <c r="BG42" s="291"/>
      <c r="BH42" s="291"/>
      <c r="BI42" s="291"/>
      <c r="BJ42" s="247">
        <v>14</v>
      </c>
      <c r="BK42" s="247">
        <v>11</v>
      </c>
      <c r="BM42" s="247">
        <v>3</v>
      </c>
      <c r="BO42" s="247">
        <v>44</v>
      </c>
      <c r="BP42" s="291">
        <v>127</v>
      </c>
      <c r="BQ42" s="291"/>
      <c r="BR42" s="291">
        <v>3</v>
      </c>
      <c r="BS42" s="291">
        <v>1</v>
      </c>
      <c r="BT42" s="291"/>
      <c r="BU42" s="291"/>
      <c r="BV42" s="291"/>
      <c r="BW42" s="291">
        <v>1</v>
      </c>
      <c r="BX42" s="291"/>
      <c r="BY42" s="291"/>
      <c r="BZ42" s="291">
        <v>1</v>
      </c>
      <c r="CA42" s="291"/>
      <c r="CB42" s="291"/>
      <c r="CC42" s="291"/>
      <c r="CD42" s="291"/>
      <c r="CE42" s="291"/>
      <c r="CF42" s="291"/>
      <c r="CG42" s="291">
        <v>1</v>
      </c>
      <c r="CH42" s="291"/>
      <c r="CI42" s="291">
        <v>1</v>
      </c>
      <c r="CJ42" s="291"/>
      <c r="CK42" s="291"/>
    </row>
    <row r="43" spans="1:89" x14ac:dyDescent="0.2">
      <c r="A43" s="256" t="s">
        <v>111</v>
      </c>
      <c r="B43" s="247">
        <v>4</v>
      </c>
      <c r="C43" s="247">
        <v>338</v>
      </c>
      <c r="D43" s="249">
        <v>1100</v>
      </c>
      <c r="F43" s="249">
        <v>4405</v>
      </c>
      <c r="G43" s="247">
        <v>42</v>
      </c>
      <c r="H43" s="247">
        <v>353</v>
      </c>
      <c r="J43" s="247">
        <v>181</v>
      </c>
      <c r="K43" s="247">
        <v>117</v>
      </c>
      <c r="L43" s="247">
        <v>240</v>
      </c>
      <c r="N43" s="247">
        <v>434</v>
      </c>
      <c r="R43" s="247">
        <v>52</v>
      </c>
      <c r="S43" s="247">
        <v>12</v>
      </c>
      <c r="U43" s="247">
        <v>3</v>
      </c>
      <c r="W43" s="247">
        <v>2</v>
      </c>
      <c r="X43" s="247">
        <v>193</v>
      </c>
      <c r="Y43" s="247">
        <v>9</v>
      </c>
      <c r="Z43" s="247">
        <v>7</v>
      </c>
      <c r="AB43" s="247">
        <v>1</v>
      </c>
      <c r="AE43" s="248">
        <v>3</v>
      </c>
      <c r="AF43" s="248">
        <v>1</v>
      </c>
      <c r="AH43" s="248">
        <v>1</v>
      </c>
      <c r="AI43" s="257">
        <v>1</v>
      </c>
      <c r="AJ43" s="257">
        <v>4</v>
      </c>
      <c r="AK43" s="257"/>
      <c r="AL43" s="257"/>
      <c r="AM43" s="257">
        <v>2</v>
      </c>
      <c r="AN43" s="257"/>
      <c r="AO43" s="257"/>
      <c r="AP43" s="257"/>
      <c r="AQ43" s="257"/>
      <c r="AR43" s="257"/>
      <c r="AS43" s="256"/>
      <c r="AU43" s="247">
        <v>193</v>
      </c>
      <c r="AV43" s="291">
        <v>447</v>
      </c>
      <c r="AW43" s="291"/>
      <c r="AX43" s="291">
        <v>1441</v>
      </c>
      <c r="AY43" s="291">
        <v>7</v>
      </c>
      <c r="AZ43" s="291">
        <v>39</v>
      </c>
      <c r="BA43" s="291"/>
      <c r="BB43" s="291">
        <v>40</v>
      </c>
      <c r="BC43" s="291">
        <v>14</v>
      </c>
      <c r="BD43" s="291">
        <v>36</v>
      </c>
      <c r="BE43" s="291"/>
      <c r="BF43" s="291">
        <v>25</v>
      </c>
      <c r="BG43" s="291"/>
      <c r="BH43" s="291"/>
      <c r="BI43" s="291"/>
      <c r="BJ43" s="247">
        <v>1</v>
      </c>
      <c r="BK43" s="247">
        <v>2</v>
      </c>
      <c r="BO43" s="247">
        <v>1</v>
      </c>
      <c r="BP43" s="291">
        <v>118</v>
      </c>
      <c r="BQ43" s="291">
        <v>1</v>
      </c>
      <c r="BR43" s="291">
        <v>1</v>
      </c>
      <c r="BS43" s="291"/>
      <c r="BT43" s="291">
        <v>1</v>
      </c>
      <c r="BU43" s="291"/>
      <c r="BV43" s="291"/>
      <c r="BW43" s="291">
        <v>3</v>
      </c>
      <c r="BX43" s="291"/>
      <c r="BY43" s="291"/>
      <c r="BZ43" s="291">
        <v>1</v>
      </c>
      <c r="CA43" s="291"/>
      <c r="CB43" s="291">
        <v>4</v>
      </c>
      <c r="CC43" s="291"/>
      <c r="CD43" s="291"/>
      <c r="CE43" s="291"/>
      <c r="CF43" s="291"/>
      <c r="CG43" s="291"/>
      <c r="CH43" s="291"/>
      <c r="CI43" s="291"/>
      <c r="CJ43" s="291"/>
      <c r="CK43" s="291"/>
    </row>
    <row r="44" spans="1:89" x14ac:dyDescent="0.2">
      <c r="A44" s="256" t="s">
        <v>112</v>
      </c>
      <c r="B44" s="247">
        <v>2</v>
      </c>
      <c r="C44" s="247">
        <v>49</v>
      </c>
      <c r="D44" s="247">
        <v>251</v>
      </c>
      <c r="F44" s="247">
        <v>666</v>
      </c>
      <c r="G44" s="247">
        <v>15</v>
      </c>
      <c r="H44" s="247">
        <v>68</v>
      </c>
      <c r="J44" s="247">
        <v>57</v>
      </c>
      <c r="K44" s="247">
        <v>40</v>
      </c>
      <c r="L44" s="247">
        <v>44</v>
      </c>
      <c r="N44" s="247">
        <v>140</v>
      </c>
      <c r="R44" s="247">
        <v>6</v>
      </c>
      <c r="S44" s="247">
        <v>77</v>
      </c>
      <c r="U44" s="247">
        <v>6</v>
      </c>
      <c r="W44" s="247">
        <v>34</v>
      </c>
      <c r="X44" s="247">
        <v>12</v>
      </c>
      <c r="Z44" s="247">
        <v>5</v>
      </c>
      <c r="AI44" s="257"/>
      <c r="AJ44" s="257"/>
      <c r="AK44" s="257"/>
      <c r="AL44" s="257"/>
      <c r="AM44" s="257"/>
      <c r="AN44" s="257"/>
      <c r="AO44" s="257"/>
      <c r="AP44" s="257"/>
      <c r="AQ44" s="257"/>
      <c r="AR44" s="257">
        <v>3</v>
      </c>
      <c r="AS44" s="256"/>
      <c r="AU44" s="247">
        <v>16</v>
      </c>
      <c r="AV44" s="291">
        <v>64</v>
      </c>
      <c r="AW44" s="291"/>
      <c r="AX44" s="291">
        <v>112</v>
      </c>
      <c r="AY44" s="291"/>
      <c r="AZ44" s="291">
        <v>3</v>
      </c>
      <c r="BA44" s="291"/>
      <c r="BB44" s="291">
        <v>13</v>
      </c>
      <c r="BC44" s="291">
        <v>3</v>
      </c>
      <c r="BD44" s="291">
        <v>8</v>
      </c>
      <c r="BE44" s="291"/>
      <c r="BF44" s="291">
        <v>7</v>
      </c>
      <c r="BG44" s="291"/>
      <c r="BH44" s="291"/>
      <c r="BI44" s="291"/>
      <c r="BJ44" s="247">
        <v>1</v>
      </c>
      <c r="BK44" s="247">
        <v>7</v>
      </c>
      <c r="BM44" s="247">
        <v>1</v>
      </c>
      <c r="BO44" s="247">
        <v>1</v>
      </c>
      <c r="BP44" s="291">
        <v>6</v>
      </c>
      <c r="BQ44" s="291"/>
      <c r="BR44" s="291">
        <v>2</v>
      </c>
      <c r="BS44" s="291"/>
      <c r="BT44" s="291"/>
      <c r="BU44" s="291"/>
      <c r="BV44" s="291"/>
      <c r="BW44" s="291"/>
      <c r="BX44" s="291"/>
      <c r="BY44" s="291"/>
      <c r="BZ44" s="291"/>
      <c r="CA44" s="291"/>
      <c r="CB44" s="291"/>
      <c r="CC44" s="291"/>
      <c r="CD44" s="291"/>
      <c r="CE44" s="291"/>
      <c r="CF44" s="291"/>
      <c r="CG44" s="291"/>
      <c r="CH44" s="291"/>
      <c r="CI44" s="291"/>
      <c r="CJ44" s="291">
        <v>3</v>
      </c>
      <c r="CK44" s="291"/>
    </row>
    <row r="45" spans="1:89" x14ac:dyDescent="0.2">
      <c r="A45" s="256" t="s">
        <v>113</v>
      </c>
      <c r="C45" s="247">
        <v>290</v>
      </c>
      <c r="D45" s="249">
        <v>2561</v>
      </c>
      <c r="F45" s="249">
        <v>6346</v>
      </c>
      <c r="G45" s="247">
        <v>123</v>
      </c>
      <c r="H45" s="247">
        <v>772</v>
      </c>
      <c r="J45" s="247">
        <v>384</v>
      </c>
      <c r="K45" s="247">
        <v>197</v>
      </c>
      <c r="L45" s="247">
        <v>465</v>
      </c>
      <c r="N45" s="247">
        <v>831</v>
      </c>
      <c r="P45" s="247">
        <v>32</v>
      </c>
      <c r="R45" s="247">
        <v>94</v>
      </c>
      <c r="S45" s="247">
        <v>71</v>
      </c>
      <c r="T45" s="247">
        <v>1</v>
      </c>
      <c r="U45" s="247">
        <v>15</v>
      </c>
      <c r="V45" s="247">
        <v>2</v>
      </c>
      <c r="W45" s="247">
        <v>225</v>
      </c>
      <c r="X45" s="247">
        <v>376</v>
      </c>
      <c r="Y45" s="247">
        <v>1</v>
      </c>
      <c r="Z45" s="247">
        <v>11</v>
      </c>
      <c r="AA45" s="247">
        <v>1</v>
      </c>
      <c r="AB45" s="247">
        <v>1</v>
      </c>
      <c r="AE45" s="248">
        <v>2</v>
      </c>
      <c r="AF45" s="248">
        <v>2</v>
      </c>
      <c r="AH45" s="248">
        <v>1</v>
      </c>
      <c r="AI45" s="257">
        <v>1</v>
      </c>
      <c r="AJ45" s="257"/>
      <c r="AK45" s="257"/>
      <c r="AL45" s="257"/>
      <c r="AM45" s="257"/>
      <c r="AN45" s="257"/>
      <c r="AO45" s="257"/>
      <c r="AP45" s="257"/>
      <c r="AQ45" s="257">
        <v>12</v>
      </c>
      <c r="AR45" s="257">
        <v>4</v>
      </c>
      <c r="AS45" s="256">
        <v>1</v>
      </c>
      <c r="AU45" s="249">
        <v>159</v>
      </c>
      <c r="AV45" s="291">
        <v>967</v>
      </c>
      <c r="AW45" s="291"/>
      <c r="AX45" s="291">
        <v>1966</v>
      </c>
      <c r="AY45" s="291">
        <v>32</v>
      </c>
      <c r="AZ45" s="291">
        <v>131</v>
      </c>
      <c r="BA45" s="291"/>
      <c r="BB45" s="291">
        <v>120</v>
      </c>
      <c r="BC45" s="291">
        <v>41</v>
      </c>
      <c r="BD45" s="291">
        <v>108</v>
      </c>
      <c r="BE45" s="291"/>
      <c r="BF45" s="291">
        <v>49</v>
      </c>
      <c r="BG45" s="291"/>
      <c r="BH45" s="291">
        <v>32</v>
      </c>
      <c r="BI45" s="291"/>
      <c r="BJ45" s="247">
        <v>24</v>
      </c>
      <c r="BK45" s="247">
        <v>38</v>
      </c>
      <c r="BM45" s="247">
        <v>7</v>
      </c>
      <c r="BO45" s="247">
        <v>9</v>
      </c>
      <c r="BP45" s="291">
        <v>272</v>
      </c>
      <c r="BQ45" s="291"/>
      <c r="BR45" s="291">
        <v>2</v>
      </c>
      <c r="BS45" s="291"/>
      <c r="BT45" s="291"/>
      <c r="BU45" s="291"/>
      <c r="BV45" s="291"/>
      <c r="BW45" s="291">
        <v>1</v>
      </c>
      <c r="BX45" s="291">
        <v>2</v>
      </c>
      <c r="BY45" s="291"/>
      <c r="BZ45" s="291"/>
      <c r="CA45" s="291"/>
      <c r="CB45" s="291"/>
      <c r="CC45" s="291"/>
      <c r="CD45" s="291"/>
      <c r="CE45" s="291"/>
      <c r="CF45" s="291"/>
      <c r="CG45" s="291"/>
      <c r="CH45" s="291"/>
      <c r="CI45" s="291">
        <v>2</v>
      </c>
      <c r="CJ45" s="291">
        <v>3</v>
      </c>
      <c r="CK45" s="291"/>
    </row>
    <row r="46" spans="1:89" s="251" customFormat="1" x14ac:dyDescent="0.2">
      <c r="A46" s="250" t="s">
        <v>114</v>
      </c>
      <c r="C46" s="251">
        <v>163</v>
      </c>
      <c r="D46" s="252">
        <v>2890</v>
      </c>
      <c r="E46" s="252">
        <v>4079</v>
      </c>
      <c r="F46" s="252">
        <v>4898</v>
      </c>
      <c r="G46" s="251">
        <v>6</v>
      </c>
      <c r="H46" s="252">
        <v>2167</v>
      </c>
      <c r="J46" s="252">
        <v>2893</v>
      </c>
      <c r="K46" s="251">
        <v>171</v>
      </c>
      <c r="L46" s="252">
        <v>4431</v>
      </c>
      <c r="N46" s="251">
        <v>907</v>
      </c>
      <c r="R46" s="251">
        <v>29</v>
      </c>
      <c r="S46" s="251">
        <v>45</v>
      </c>
      <c r="T46" s="251">
        <v>116</v>
      </c>
      <c r="U46" s="251">
        <v>1283</v>
      </c>
      <c r="W46" s="251">
        <v>179</v>
      </c>
      <c r="X46" s="251">
        <v>833</v>
      </c>
      <c r="Y46" s="251">
        <v>7</v>
      </c>
      <c r="Z46" s="252">
        <v>6575</v>
      </c>
      <c r="AA46" s="252">
        <v>4204</v>
      </c>
      <c r="AB46" s="252">
        <v>10666</v>
      </c>
      <c r="AD46" s="251">
        <v>229</v>
      </c>
      <c r="AE46" s="252">
        <v>1952</v>
      </c>
      <c r="AF46" s="252">
        <v>9333</v>
      </c>
      <c r="AG46" s="252">
        <v>5909</v>
      </c>
      <c r="AH46" s="252">
        <v>2768</v>
      </c>
      <c r="AI46" s="253">
        <v>4107</v>
      </c>
      <c r="AJ46" s="253">
        <v>6692</v>
      </c>
      <c r="AK46" s="254"/>
      <c r="AL46" s="254">
        <v>12</v>
      </c>
      <c r="AM46" s="254">
        <v>1283</v>
      </c>
      <c r="AN46" s="254"/>
      <c r="AO46" s="254">
        <v>649</v>
      </c>
      <c r="AP46" s="254">
        <v>7</v>
      </c>
      <c r="AQ46" s="254">
        <v>6451</v>
      </c>
      <c r="AR46" s="254">
        <v>849</v>
      </c>
      <c r="AS46" s="250">
        <v>6431</v>
      </c>
      <c r="AU46" s="251">
        <v>85</v>
      </c>
      <c r="AV46" s="290">
        <v>788</v>
      </c>
      <c r="AW46" s="290">
        <v>1217</v>
      </c>
      <c r="AX46" s="290">
        <v>1236</v>
      </c>
      <c r="AY46" s="290"/>
      <c r="AZ46" s="290">
        <v>858</v>
      </c>
      <c r="BA46" s="290"/>
      <c r="BB46" s="290">
        <v>983</v>
      </c>
      <c r="BC46" s="290">
        <v>4</v>
      </c>
      <c r="BD46" s="290">
        <v>1000</v>
      </c>
      <c r="BE46" s="290"/>
      <c r="BF46" s="290">
        <v>192</v>
      </c>
      <c r="BG46" s="290"/>
      <c r="BH46" s="290"/>
      <c r="BI46" s="290"/>
      <c r="BJ46" s="251">
        <v>3</v>
      </c>
      <c r="BK46" s="251">
        <v>27</v>
      </c>
      <c r="BL46" s="251">
        <v>74</v>
      </c>
      <c r="BM46" s="251">
        <v>1178</v>
      </c>
      <c r="BO46" s="251">
        <v>30</v>
      </c>
      <c r="BP46" s="290">
        <v>575</v>
      </c>
      <c r="BQ46" s="290">
        <v>1</v>
      </c>
      <c r="BR46" s="290">
        <v>2107</v>
      </c>
      <c r="BS46" s="290">
        <v>1005</v>
      </c>
      <c r="BT46" s="290">
        <v>5317</v>
      </c>
      <c r="BU46" s="290"/>
      <c r="BV46" s="290">
        <v>13</v>
      </c>
      <c r="BW46" s="290">
        <v>842</v>
      </c>
      <c r="BX46" s="290">
        <v>1549</v>
      </c>
      <c r="BY46" s="290"/>
      <c r="BZ46" s="290">
        <v>975</v>
      </c>
      <c r="CA46" s="290">
        <v>983</v>
      </c>
      <c r="CB46" s="290">
        <v>6692</v>
      </c>
      <c r="CC46" s="290"/>
      <c r="CD46" s="290">
        <v>11</v>
      </c>
      <c r="CE46" s="290">
        <v>1178</v>
      </c>
      <c r="CF46" s="290"/>
      <c r="CG46" s="290">
        <v>477</v>
      </c>
      <c r="CH46" s="290">
        <v>1</v>
      </c>
      <c r="CI46" s="290">
        <v>1031</v>
      </c>
      <c r="CJ46" s="290">
        <v>353</v>
      </c>
      <c r="CK46" s="290">
        <v>1029</v>
      </c>
    </row>
    <row r="47" spans="1:89" x14ac:dyDescent="0.2">
      <c r="A47" s="256" t="s">
        <v>115</v>
      </c>
      <c r="B47" s="247">
        <v>27</v>
      </c>
      <c r="C47" s="249">
        <v>1123</v>
      </c>
      <c r="D47" s="249">
        <v>4250</v>
      </c>
      <c r="E47" s="247">
        <v>1</v>
      </c>
      <c r="F47" s="249">
        <v>14023</v>
      </c>
      <c r="G47" s="247">
        <v>16</v>
      </c>
      <c r="H47" s="249">
        <v>963</v>
      </c>
      <c r="I47" s="247">
        <v>1</v>
      </c>
      <c r="J47" s="247">
        <v>551</v>
      </c>
      <c r="K47" s="247">
        <v>404</v>
      </c>
      <c r="L47" s="249">
        <v>900</v>
      </c>
      <c r="M47" s="247">
        <v>4</v>
      </c>
      <c r="N47" s="247">
        <v>772</v>
      </c>
      <c r="R47" s="247">
        <v>215</v>
      </c>
      <c r="S47" s="247">
        <v>154</v>
      </c>
      <c r="T47" s="247">
        <v>89</v>
      </c>
      <c r="U47" s="247">
        <v>14</v>
      </c>
      <c r="W47" s="247">
        <v>384</v>
      </c>
      <c r="X47" s="247">
        <v>597</v>
      </c>
      <c r="Y47" s="247">
        <v>1</v>
      </c>
      <c r="Z47" s="247">
        <v>23</v>
      </c>
      <c r="AA47" s="247">
        <v>1</v>
      </c>
      <c r="AD47" s="247">
        <v>5</v>
      </c>
      <c r="AF47" s="248">
        <v>1</v>
      </c>
      <c r="AI47" s="257"/>
      <c r="AJ47" s="257">
        <v>1</v>
      </c>
      <c r="AK47" s="257"/>
      <c r="AL47" s="257"/>
      <c r="AM47" s="257"/>
      <c r="AN47" s="257"/>
      <c r="AO47" s="257">
        <v>2</v>
      </c>
      <c r="AP47" s="257"/>
      <c r="AQ47" s="257">
        <v>1</v>
      </c>
      <c r="AR47" s="257">
        <v>1</v>
      </c>
      <c r="AS47" s="256"/>
      <c r="AU47" s="249">
        <v>586</v>
      </c>
      <c r="AV47" s="291">
        <v>1706</v>
      </c>
      <c r="AW47" s="291"/>
      <c r="AX47" s="291">
        <v>4871</v>
      </c>
      <c r="AY47" s="291">
        <v>2</v>
      </c>
      <c r="AZ47" s="291">
        <v>55</v>
      </c>
      <c r="BA47" s="291"/>
      <c r="BB47" s="291">
        <v>62</v>
      </c>
      <c r="BC47" s="291">
        <v>43</v>
      </c>
      <c r="BD47" s="291">
        <v>80</v>
      </c>
      <c r="BE47" s="291"/>
      <c r="BF47" s="291">
        <v>108</v>
      </c>
      <c r="BG47" s="291"/>
      <c r="BH47" s="291"/>
      <c r="BI47" s="291"/>
      <c r="BJ47" s="247">
        <v>31</v>
      </c>
      <c r="BK47" s="247">
        <v>11</v>
      </c>
      <c r="BL47" s="247">
        <v>40</v>
      </c>
      <c r="BO47" s="247">
        <v>20</v>
      </c>
      <c r="BP47" s="291">
        <v>343</v>
      </c>
      <c r="BQ47" s="291"/>
      <c r="BR47" s="291">
        <v>6</v>
      </c>
      <c r="BS47" s="291">
        <v>1</v>
      </c>
      <c r="BT47" s="291"/>
      <c r="BU47" s="291"/>
      <c r="BV47" s="291">
        <v>1</v>
      </c>
      <c r="BW47" s="291"/>
      <c r="BX47" s="291">
        <v>1</v>
      </c>
      <c r="BY47" s="291"/>
      <c r="BZ47" s="291"/>
      <c r="CA47" s="291"/>
      <c r="CB47" s="291">
        <v>1</v>
      </c>
      <c r="CC47" s="291"/>
      <c r="CD47" s="291"/>
      <c r="CE47" s="291"/>
      <c r="CF47" s="291"/>
      <c r="CG47" s="291">
        <v>2</v>
      </c>
      <c r="CH47" s="291"/>
      <c r="CI47" s="291"/>
      <c r="CJ47" s="291"/>
      <c r="CK47" s="291"/>
    </row>
    <row r="48" spans="1:89" x14ac:dyDescent="0.2">
      <c r="A48" s="256" t="s">
        <v>116</v>
      </c>
      <c r="B48" s="247">
        <v>2</v>
      </c>
      <c r="C48" s="247">
        <v>205</v>
      </c>
      <c r="D48" s="247">
        <v>852</v>
      </c>
      <c r="F48" s="249">
        <v>2174</v>
      </c>
      <c r="G48" s="247">
        <v>26</v>
      </c>
      <c r="H48" s="247">
        <v>209</v>
      </c>
      <c r="J48" s="247">
        <v>125</v>
      </c>
      <c r="K48" s="247">
        <v>58</v>
      </c>
      <c r="L48" s="247">
        <v>424</v>
      </c>
      <c r="M48" s="247">
        <v>1</v>
      </c>
      <c r="N48" s="247">
        <v>240</v>
      </c>
      <c r="R48" s="247">
        <v>25</v>
      </c>
      <c r="S48" s="247">
        <v>66</v>
      </c>
      <c r="U48" s="247">
        <v>31</v>
      </c>
      <c r="W48" s="247">
        <v>346</v>
      </c>
      <c r="X48" s="247">
        <v>119</v>
      </c>
      <c r="Z48" s="247">
        <v>4</v>
      </c>
      <c r="AF48" s="248">
        <v>1</v>
      </c>
      <c r="AI48" s="257"/>
      <c r="AJ48" s="257">
        <v>2</v>
      </c>
      <c r="AK48" s="257"/>
      <c r="AL48" s="257"/>
      <c r="AM48" s="257"/>
      <c r="AN48" s="257"/>
      <c r="AO48" s="257"/>
      <c r="AP48" s="257"/>
      <c r="AQ48" s="257"/>
      <c r="AR48" s="257">
        <v>1</v>
      </c>
      <c r="AS48" s="256"/>
      <c r="AT48" s="247">
        <v>1</v>
      </c>
      <c r="AU48" s="247">
        <v>94</v>
      </c>
      <c r="AV48" s="291">
        <v>368</v>
      </c>
      <c r="AW48" s="291"/>
      <c r="AX48" s="291">
        <v>691</v>
      </c>
      <c r="AY48" s="291">
        <v>3</v>
      </c>
      <c r="AZ48" s="291">
        <v>27</v>
      </c>
      <c r="BA48" s="291"/>
      <c r="BB48" s="291">
        <v>21</v>
      </c>
      <c r="BC48" s="291">
        <v>8</v>
      </c>
      <c r="BD48" s="291">
        <v>13</v>
      </c>
      <c r="BE48" s="291">
        <v>1</v>
      </c>
      <c r="BF48" s="291">
        <v>33</v>
      </c>
      <c r="BG48" s="291"/>
      <c r="BH48" s="291"/>
      <c r="BI48" s="291"/>
      <c r="BJ48" s="247">
        <v>4</v>
      </c>
      <c r="BK48" s="247">
        <v>16</v>
      </c>
      <c r="BM48" s="247">
        <v>8</v>
      </c>
      <c r="BO48" s="247">
        <v>274</v>
      </c>
      <c r="BP48" s="291">
        <v>78</v>
      </c>
      <c r="BQ48" s="291"/>
      <c r="BR48" s="291">
        <v>1</v>
      </c>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7</v>
      </c>
      <c r="C49" s="247">
        <v>221</v>
      </c>
      <c r="D49" s="247">
        <v>611</v>
      </c>
      <c r="E49" s="247">
        <v>3</v>
      </c>
      <c r="F49" s="249">
        <v>2300</v>
      </c>
      <c r="G49" s="247">
        <v>4</v>
      </c>
      <c r="H49" s="247">
        <v>169</v>
      </c>
      <c r="J49" s="247">
        <v>63</v>
      </c>
      <c r="K49" s="247">
        <v>79</v>
      </c>
      <c r="L49" s="247">
        <v>190</v>
      </c>
      <c r="N49" s="247">
        <v>64</v>
      </c>
      <c r="R49" s="247">
        <v>25</v>
      </c>
      <c r="S49" s="247">
        <v>40</v>
      </c>
      <c r="T49" s="247">
        <v>38</v>
      </c>
      <c r="U49" s="247">
        <v>29</v>
      </c>
      <c r="W49" s="247">
        <v>87</v>
      </c>
      <c r="X49" s="247">
        <v>123</v>
      </c>
      <c r="AB49" s="247">
        <v>1</v>
      </c>
      <c r="AI49" s="257">
        <v>1</v>
      </c>
      <c r="AJ49" s="257"/>
      <c r="AK49" s="257"/>
      <c r="AL49" s="257"/>
      <c r="AM49" s="257"/>
      <c r="AN49" s="257"/>
      <c r="AO49" s="257"/>
      <c r="AP49" s="257"/>
      <c r="AQ49" s="257"/>
      <c r="AR49" s="257"/>
      <c r="AS49" s="256"/>
      <c r="AT49" s="247">
        <v>2</v>
      </c>
      <c r="AU49" s="247">
        <v>122</v>
      </c>
      <c r="AV49" s="291">
        <v>246</v>
      </c>
      <c r="AW49" s="291">
        <v>3</v>
      </c>
      <c r="AX49" s="291">
        <v>758</v>
      </c>
      <c r="AY49" s="291">
        <v>3</v>
      </c>
      <c r="AZ49" s="291">
        <v>17</v>
      </c>
      <c r="BA49" s="291"/>
      <c r="BB49" s="291">
        <v>13</v>
      </c>
      <c r="BC49" s="291">
        <v>11</v>
      </c>
      <c r="BD49" s="291">
        <v>11</v>
      </c>
      <c r="BE49" s="291"/>
      <c r="BF49" s="291">
        <v>12</v>
      </c>
      <c r="BG49" s="291"/>
      <c r="BH49" s="291"/>
      <c r="BI49" s="291"/>
      <c r="BJ49" s="247">
        <v>2</v>
      </c>
      <c r="BL49" s="247">
        <v>28</v>
      </c>
      <c r="BM49" s="247">
        <v>1</v>
      </c>
      <c r="BO49" s="247">
        <v>3</v>
      </c>
      <c r="BP49" s="291">
        <v>76</v>
      </c>
      <c r="BQ49" s="291"/>
      <c r="BR49" s="291"/>
      <c r="BS49" s="291"/>
      <c r="BT49" s="291"/>
      <c r="BU49" s="291"/>
      <c r="BV49" s="291"/>
      <c r="BW49" s="291"/>
      <c r="BX49" s="291"/>
      <c r="BY49" s="291"/>
      <c r="BZ49" s="291"/>
      <c r="CA49" s="291">
        <v>1</v>
      </c>
      <c r="CB49" s="291"/>
      <c r="CC49" s="291"/>
      <c r="CD49" s="291"/>
      <c r="CE49" s="291"/>
      <c r="CF49" s="291"/>
      <c r="CG49" s="291"/>
      <c r="CH49" s="291"/>
      <c r="CI49" s="291"/>
      <c r="CJ49" s="291"/>
      <c r="CK49" s="291"/>
    </row>
    <row r="50" spans="1:89" x14ac:dyDescent="0.2">
      <c r="A50" s="256" t="s">
        <v>118</v>
      </c>
      <c r="B50" s="247">
        <v>4</v>
      </c>
      <c r="C50" s="247">
        <v>162</v>
      </c>
      <c r="D50" s="247">
        <v>305</v>
      </c>
      <c r="F50" s="247">
        <v>867</v>
      </c>
      <c r="G50" s="247">
        <v>1</v>
      </c>
      <c r="H50" s="247">
        <v>309</v>
      </c>
      <c r="J50" s="247">
        <v>251</v>
      </c>
      <c r="K50" s="247">
        <v>70</v>
      </c>
      <c r="L50" s="247">
        <v>135</v>
      </c>
      <c r="N50" s="247">
        <v>85</v>
      </c>
      <c r="R50" s="247">
        <v>19</v>
      </c>
      <c r="S50" s="247">
        <v>192</v>
      </c>
      <c r="T50" s="247">
        <v>9</v>
      </c>
      <c r="U50" s="247">
        <v>19</v>
      </c>
      <c r="V50" s="247">
        <v>1</v>
      </c>
      <c r="W50" s="247">
        <v>6</v>
      </c>
      <c r="X50" s="247">
        <v>67</v>
      </c>
      <c r="AD50" s="247">
        <v>1</v>
      </c>
      <c r="AI50" s="257"/>
      <c r="AJ50" s="257"/>
      <c r="AK50" s="257"/>
      <c r="AL50" s="257"/>
      <c r="AM50" s="257"/>
      <c r="AN50" s="257"/>
      <c r="AO50" s="257"/>
      <c r="AP50" s="257"/>
      <c r="AQ50" s="257">
        <v>1</v>
      </c>
      <c r="AR50" s="257"/>
      <c r="AS50" s="256"/>
      <c r="AU50" s="247">
        <v>88</v>
      </c>
      <c r="AV50" s="291">
        <v>132</v>
      </c>
      <c r="AW50" s="291"/>
      <c r="AX50" s="291">
        <v>336</v>
      </c>
      <c r="AY50" s="291">
        <v>1</v>
      </c>
      <c r="AZ50" s="291">
        <v>81</v>
      </c>
      <c r="BA50" s="291"/>
      <c r="BB50" s="291">
        <v>122</v>
      </c>
      <c r="BC50" s="291">
        <v>11</v>
      </c>
      <c r="BD50" s="291">
        <v>85</v>
      </c>
      <c r="BE50" s="291"/>
      <c r="BF50" s="291">
        <v>9</v>
      </c>
      <c r="BG50" s="291"/>
      <c r="BH50" s="291"/>
      <c r="BI50" s="291"/>
      <c r="BJ50" s="247">
        <v>9</v>
      </c>
      <c r="BK50" s="247">
        <v>121</v>
      </c>
      <c r="BL50" s="247">
        <v>2</v>
      </c>
      <c r="BM50" s="247">
        <v>12</v>
      </c>
      <c r="BO50" s="247">
        <v>3</v>
      </c>
      <c r="BP50" s="291">
        <v>57</v>
      </c>
      <c r="BQ50" s="291"/>
      <c r="BR50" s="291"/>
      <c r="BS50" s="291"/>
      <c r="BT50" s="291"/>
      <c r="BU50" s="291"/>
      <c r="BV50" s="291"/>
      <c r="BW50" s="291"/>
      <c r="BX50" s="291"/>
      <c r="BY50" s="291"/>
      <c r="BZ50" s="291"/>
      <c r="CA50" s="291"/>
      <c r="CB50" s="291"/>
      <c r="CC50" s="291"/>
      <c r="CD50" s="291"/>
      <c r="CE50" s="291"/>
      <c r="CF50" s="291"/>
      <c r="CG50" s="291"/>
      <c r="CH50" s="291"/>
      <c r="CI50" s="291">
        <v>1</v>
      </c>
      <c r="CJ50" s="291"/>
      <c r="CK50" s="291"/>
    </row>
    <row r="51" spans="1:89" x14ac:dyDescent="0.2">
      <c r="A51" s="256" t="s">
        <v>119</v>
      </c>
      <c r="C51" s="247">
        <v>86</v>
      </c>
      <c r="D51" s="247">
        <v>461</v>
      </c>
      <c r="F51" s="247">
        <v>984</v>
      </c>
      <c r="H51" s="247">
        <v>173</v>
      </c>
      <c r="J51" s="247">
        <v>70</v>
      </c>
      <c r="K51" s="247">
        <v>61</v>
      </c>
      <c r="L51" s="247">
        <v>184</v>
      </c>
      <c r="N51" s="247">
        <v>90</v>
      </c>
      <c r="R51" s="247">
        <v>23</v>
      </c>
      <c r="S51" s="247">
        <v>37</v>
      </c>
      <c r="T51" s="247">
        <v>3</v>
      </c>
      <c r="U51" s="247">
        <v>43</v>
      </c>
      <c r="V51" s="247">
        <v>3</v>
      </c>
      <c r="W51" s="247">
        <v>39</v>
      </c>
      <c r="X51" s="247">
        <v>41</v>
      </c>
      <c r="Y51" s="247">
        <v>1</v>
      </c>
      <c r="Z51" s="247">
        <v>1</v>
      </c>
      <c r="AI51" s="257"/>
      <c r="AJ51" s="257"/>
      <c r="AK51" s="257"/>
      <c r="AL51" s="257"/>
      <c r="AM51" s="257"/>
      <c r="AN51" s="257"/>
      <c r="AO51" s="257"/>
      <c r="AP51" s="257"/>
      <c r="AQ51" s="257"/>
      <c r="AR51" s="257"/>
      <c r="AS51" s="256"/>
      <c r="AU51" s="247">
        <v>25</v>
      </c>
      <c r="AV51" s="291">
        <v>73</v>
      </c>
      <c r="AW51" s="291"/>
      <c r="AX51" s="291">
        <v>146</v>
      </c>
      <c r="AY51" s="291"/>
      <c r="AZ51" s="291">
        <v>5</v>
      </c>
      <c r="BA51" s="291"/>
      <c r="BB51" s="291">
        <v>17</v>
      </c>
      <c r="BC51" s="291">
        <v>4</v>
      </c>
      <c r="BD51" s="291">
        <v>29</v>
      </c>
      <c r="BE51" s="291"/>
      <c r="BF51" s="291">
        <v>5</v>
      </c>
      <c r="BG51" s="291"/>
      <c r="BH51" s="291"/>
      <c r="BI51" s="291"/>
      <c r="BJ51" s="247">
        <v>7</v>
      </c>
      <c r="BK51" s="247">
        <v>6</v>
      </c>
      <c r="BL51" s="247">
        <v>1</v>
      </c>
      <c r="BM51" s="247">
        <v>8</v>
      </c>
      <c r="BN51" s="247">
        <v>2</v>
      </c>
      <c r="BO51" s="247">
        <v>10</v>
      </c>
      <c r="BP51" s="291">
        <v>14</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27</v>
      </c>
      <c r="C52" s="247">
        <v>540</v>
      </c>
      <c r="D52" s="249">
        <v>1824</v>
      </c>
      <c r="E52" s="247">
        <v>3</v>
      </c>
      <c r="F52" s="249">
        <v>4411</v>
      </c>
      <c r="G52" s="247">
        <v>31</v>
      </c>
      <c r="H52" s="249">
        <v>528</v>
      </c>
      <c r="I52" s="247">
        <v>0</v>
      </c>
      <c r="J52" s="247">
        <v>547</v>
      </c>
      <c r="K52" s="247">
        <v>277</v>
      </c>
      <c r="L52" s="247">
        <v>434</v>
      </c>
      <c r="M52" s="247">
        <v>0</v>
      </c>
      <c r="N52" s="247">
        <v>838</v>
      </c>
      <c r="O52" s="247">
        <v>0</v>
      </c>
      <c r="P52" s="247">
        <v>0</v>
      </c>
      <c r="Q52" s="247">
        <v>0</v>
      </c>
      <c r="R52" s="247">
        <v>293</v>
      </c>
      <c r="S52" s="247">
        <v>349</v>
      </c>
      <c r="T52" s="247">
        <v>2</v>
      </c>
      <c r="U52" s="247">
        <v>13</v>
      </c>
      <c r="V52" s="247">
        <v>1</v>
      </c>
      <c r="W52" s="247">
        <v>127</v>
      </c>
      <c r="X52" s="247">
        <v>190</v>
      </c>
      <c r="Y52" s="247">
        <v>1</v>
      </c>
      <c r="Z52" s="247">
        <v>1</v>
      </c>
      <c r="AA52" s="247">
        <v>4</v>
      </c>
      <c r="AB52" s="247">
        <v>1</v>
      </c>
      <c r="AC52" s="247">
        <v>0</v>
      </c>
      <c r="AD52" s="247">
        <v>0</v>
      </c>
      <c r="AE52" s="248">
        <v>1</v>
      </c>
      <c r="AF52" s="248">
        <v>2</v>
      </c>
      <c r="AG52" s="248">
        <v>0</v>
      </c>
      <c r="AH52" s="248">
        <v>0</v>
      </c>
      <c r="AI52" s="257">
        <v>0</v>
      </c>
      <c r="AJ52" s="257">
        <v>0</v>
      </c>
      <c r="AK52" s="257">
        <v>0</v>
      </c>
      <c r="AL52" s="257">
        <v>0</v>
      </c>
      <c r="AM52" s="257">
        <v>0</v>
      </c>
      <c r="AN52" s="257">
        <v>0</v>
      </c>
      <c r="AO52" s="257">
        <v>0</v>
      </c>
      <c r="AP52" s="257">
        <v>0</v>
      </c>
      <c r="AQ52" s="257">
        <v>2</v>
      </c>
      <c r="AR52" s="257">
        <v>0</v>
      </c>
      <c r="AS52" s="256">
        <v>0</v>
      </c>
      <c r="AT52" s="247">
        <v>2</v>
      </c>
      <c r="AU52" s="247">
        <v>249</v>
      </c>
      <c r="AV52" s="291">
        <v>569</v>
      </c>
      <c r="AW52" s="291">
        <v>3</v>
      </c>
      <c r="AX52" s="291">
        <v>1327</v>
      </c>
      <c r="AY52" s="291">
        <v>7</v>
      </c>
      <c r="AZ52" s="291">
        <v>54</v>
      </c>
      <c r="BA52" s="291">
        <v>0</v>
      </c>
      <c r="BB52" s="291">
        <v>228</v>
      </c>
      <c r="BC52" s="291">
        <v>38</v>
      </c>
      <c r="BD52" s="291">
        <v>50</v>
      </c>
      <c r="BE52" s="291">
        <v>0</v>
      </c>
      <c r="BF52" s="291">
        <v>221</v>
      </c>
      <c r="BG52" s="291">
        <v>0</v>
      </c>
      <c r="BH52" s="291">
        <v>0</v>
      </c>
      <c r="BI52" s="291">
        <v>0</v>
      </c>
      <c r="BJ52" s="247">
        <v>29</v>
      </c>
      <c r="BK52" s="247">
        <v>50</v>
      </c>
      <c r="BL52" s="247">
        <v>2</v>
      </c>
      <c r="BM52" s="247">
        <v>1</v>
      </c>
      <c r="BN52" s="247">
        <v>1</v>
      </c>
      <c r="BO52" s="247">
        <v>6</v>
      </c>
      <c r="BP52" s="291">
        <v>85</v>
      </c>
      <c r="BQ52" s="291">
        <v>0</v>
      </c>
      <c r="BR52" s="291">
        <v>1</v>
      </c>
      <c r="BS52" s="291">
        <v>2</v>
      </c>
      <c r="BT52" s="291">
        <v>1</v>
      </c>
      <c r="BU52" s="291">
        <v>0</v>
      </c>
      <c r="BV52" s="291">
        <v>0</v>
      </c>
      <c r="BW52" s="291">
        <v>0</v>
      </c>
      <c r="BX52" s="291">
        <v>1</v>
      </c>
      <c r="BY52" s="291">
        <v>0</v>
      </c>
      <c r="BZ52" s="291">
        <v>0</v>
      </c>
      <c r="CA52" s="291">
        <v>0</v>
      </c>
      <c r="CB52" s="291">
        <v>0</v>
      </c>
      <c r="CC52" s="291">
        <v>0</v>
      </c>
      <c r="CD52" s="291">
        <v>0</v>
      </c>
      <c r="CE52" s="291">
        <v>0</v>
      </c>
      <c r="CF52" s="291">
        <v>0</v>
      </c>
      <c r="CG52" s="291">
        <v>0</v>
      </c>
      <c r="CH52" s="291">
        <v>0</v>
      </c>
      <c r="CI52" s="291">
        <v>2</v>
      </c>
      <c r="CJ52" s="291">
        <v>0</v>
      </c>
      <c r="CK52" s="291">
        <v>0</v>
      </c>
    </row>
    <row r="53" spans="1:89" x14ac:dyDescent="0.2">
      <c r="A53" s="256" t="s">
        <v>401</v>
      </c>
      <c r="B53" s="247">
        <v>27</v>
      </c>
      <c r="C53" s="247">
        <v>493</v>
      </c>
      <c r="D53" s="247">
        <v>1559</v>
      </c>
      <c r="E53" s="247">
        <v>2</v>
      </c>
      <c r="F53" s="249">
        <v>3854</v>
      </c>
      <c r="G53" s="247">
        <v>27</v>
      </c>
      <c r="H53" s="247">
        <v>469</v>
      </c>
      <c r="J53" s="247">
        <v>328</v>
      </c>
      <c r="K53" s="247">
        <v>230</v>
      </c>
      <c r="L53" s="247">
        <v>394</v>
      </c>
      <c r="N53" s="247">
        <v>803</v>
      </c>
      <c r="R53" s="247">
        <v>280</v>
      </c>
      <c r="S53" s="247">
        <v>241</v>
      </c>
      <c r="T53" s="247">
        <v>1</v>
      </c>
      <c r="U53" s="247">
        <v>6</v>
      </c>
      <c r="V53" s="247">
        <v>1</v>
      </c>
      <c r="W53" s="247">
        <v>103</v>
      </c>
      <c r="X53" s="247">
        <v>143</v>
      </c>
      <c r="Y53" s="247">
        <v>1</v>
      </c>
      <c r="AA53" s="247">
        <v>4</v>
      </c>
      <c r="AE53" s="248">
        <v>1</v>
      </c>
      <c r="AF53" s="248">
        <v>1</v>
      </c>
      <c r="AI53" s="257"/>
      <c r="AJ53" s="257"/>
      <c r="AK53" s="257"/>
      <c r="AL53" s="257"/>
      <c r="AM53" s="257"/>
      <c r="AN53" s="257"/>
      <c r="AO53" s="257"/>
      <c r="AP53" s="257"/>
      <c r="AQ53" s="257">
        <v>1</v>
      </c>
      <c r="AR53" s="257"/>
      <c r="AS53" s="256"/>
      <c r="AT53" s="247">
        <v>2</v>
      </c>
      <c r="AU53" s="247">
        <v>231</v>
      </c>
      <c r="AV53" s="291">
        <v>455</v>
      </c>
      <c r="AW53" s="291">
        <v>2</v>
      </c>
      <c r="AX53" s="291">
        <v>1123</v>
      </c>
      <c r="AY53" s="291">
        <v>7</v>
      </c>
      <c r="AZ53" s="291">
        <v>45</v>
      </c>
      <c r="BA53" s="291"/>
      <c r="BB53" s="291">
        <v>63</v>
      </c>
      <c r="BC53" s="291">
        <v>37</v>
      </c>
      <c r="BD53" s="291">
        <v>38</v>
      </c>
      <c r="BE53" s="291"/>
      <c r="BF53" s="291">
        <v>218</v>
      </c>
      <c r="BG53" s="291"/>
      <c r="BH53" s="291"/>
      <c r="BI53" s="291"/>
      <c r="BJ53" s="247">
        <v>23</v>
      </c>
      <c r="BK53" s="247">
        <v>25</v>
      </c>
      <c r="BL53" s="247">
        <v>1</v>
      </c>
      <c r="BN53" s="247">
        <v>1</v>
      </c>
      <c r="BO53" s="247">
        <v>6</v>
      </c>
      <c r="BP53" s="291">
        <v>66</v>
      </c>
      <c r="BQ53" s="291"/>
      <c r="BR53" s="291"/>
      <c r="BS53" s="291">
        <v>2</v>
      </c>
      <c r="BT53" s="291"/>
      <c r="BU53" s="291"/>
      <c r="BV53" s="291"/>
      <c r="BW53" s="291"/>
      <c r="BX53" s="291">
        <v>1</v>
      </c>
      <c r="BY53" s="291"/>
      <c r="BZ53" s="291"/>
      <c r="CA53" s="291"/>
      <c r="CB53" s="291"/>
      <c r="CC53" s="291"/>
      <c r="CD53" s="291"/>
      <c r="CE53" s="291"/>
      <c r="CF53" s="291"/>
      <c r="CG53" s="291"/>
      <c r="CH53" s="291"/>
      <c r="CI53" s="291">
        <v>1</v>
      </c>
      <c r="CJ53" s="291"/>
      <c r="CK53" s="291"/>
    </row>
    <row r="54" spans="1:89" x14ac:dyDescent="0.2">
      <c r="A54" s="256" t="s">
        <v>402</v>
      </c>
      <c r="C54" s="247">
        <v>47</v>
      </c>
      <c r="D54" s="247">
        <v>265</v>
      </c>
      <c r="E54" s="247">
        <v>1</v>
      </c>
      <c r="F54" s="249">
        <v>557</v>
      </c>
      <c r="G54" s="247">
        <v>4</v>
      </c>
      <c r="H54" s="247">
        <v>59</v>
      </c>
      <c r="J54" s="247">
        <v>219</v>
      </c>
      <c r="K54" s="247">
        <v>47</v>
      </c>
      <c r="L54" s="247">
        <v>40</v>
      </c>
      <c r="N54" s="247">
        <v>35</v>
      </c>
      <c r="R54" s="247">
        <v>13</v>
      </c>
      <c r="S54" s="247">
        <v>108</v>
      </c>
      <c r="T54" s="247">
        <v>1</v>
      </c>
      <c r="U54" s="247">
        <v>7</v>
      </c>
      <c r="W54" s="247">
        <v>24</v>
      </c>
      <c r="X54" s="247">
        <v>47</v>
      </c>
      <c r="Z54" s="247">
        <v>1</v>
      </c>
      <c r="AB54" s="247">
        <v>1</v>
      </c>
      <c r="AF54" s="248">
        <v>1</v>
      </c>
      <c r="AI54" s="257"/>
      <c r="AJ54" s="257"/>
      <c r="AK54" s="257"/>
      <c r="AL54" s="257"/>
      <c r="AM54" s="257"/>
      <c r="AN54" s="257"/>
      <c r="AO54" s="257"/>
      <c r="AP54" s="257"/>
      <c r="AQ54" s="257">
        <v>1</v>
      </c>
      <c r="AR54" s="257"/>
      <c r="AS54" s="256"/>
      <c r="AU54" s="247">
        <v>18</v>
      </c>
      <c r="AV54" s="291">
        <v>114</v>
      </c>
      <c r="AW54" s="291">
        <v>1</v>
      </c>
      <c r="AX54" s="291">
        <v>204</v>
      </c>
      <c r="AY54" s="291"/>
      <c r="AZ54" s="291">
        <v>9</v>
      </c>
      <c r="BA54" s="291"/>
      <c r="BB54" s="291">
        <v>165</v>
      </c>
      <c r="BC54" s="291">
        <v>1</v>
      </c>
      <c r="BD54" s="291">
        <v>12</v>
      </c>
      <c r="BE54" s="291"/>
      <c r="BF54" s="291">
        <v>3</v>
      </c>
      <c r="BG54" s="291"/>
      <c r="BH54" s="291"/>
      <c r="BI54" s="291"/>
      <c r="BJ54" s="247">
        <v>6</v>
      </c>
      <c r="BK54" s="247">
        <v>25</v>
      </c>
      <c r="BL54" s="247">
        <v>1</v>
      </c>
      <c r="BM54" s="247">
        <v>1</v>
      </c>
      <c r="BP54" s="291">
        <v>19</v>
      </c>
      <c r="BQ54" s="291"/>
      <c r="BR54" s="291">
        <v>1</v>
      </c>
      <c r="BS54" s="291"/>
      <c r="BT54" s="291">
        <v>1</v>
      </c>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48</v>
      </c>
      <c r="D55" s="249">
        <v>405</v>
      </c>
      <c r="F55" s="249">
        <v>1043</v>
      </c>
      <c r="G55" s="247">
        <v>5</v>
      </c>
      <c r="H55" s="247">
        <v>75</v>
      </c>
      <c r="J55" s="247">
        <v>73</v>
      </c>
      <c r="K55" s="247">
        <v>19</v>
      </c>
      <c r="L55" s="249">
        <v>139</v>
      </c>
      <c r="N55" s="247">
        <v>121</v>
      </c>
      <c r="P55" s="247">
        <v>1</v>
      </c>
      <c r="R55" s="247">
        <v>33</v>
      </c>
      <c r="S55" s="247">
        <v>28</v>
      </c>
      <c r="T55" s="247">
        <v>2</v>
      </c>
      <c r="U55" s="247">
        <v>13</v>
      </c>
      <c r="V55" s="247">
        <v>2</v>
      </c>
      <c r="W55" s="247">
        <v>74</v>
      </c>
      <c r="X55" s="247">
        <v>47</v>
      </c>
      <c r="Y55" s="247">
        <v>8</v>
      </c>
      <c r="AI55" s="257"/>
      <c r="AJ55" s="257">
        <v>1</v>
      </c>
      <c r="AK55" s="257"/>
      <c r="AL55" s="257"/>
      <c r="AM55" s="257"/>
      <c r="AN55" s="257"/>
      <c r="AO55" s="257"/>
      <c r="AP55" s="257"/>
      <c r="AQ55" s="257"/>
      <c r="AR55" s="257"/>
      <c r="AS55" s="256"/>
      <c r="AU55" s="247">
        <v>22</v>
      </c>
      <c r="AV55" s="291">
        <v>99</v>
      </c>
      <c r="AW55" s="291"/>
      <c r="AX55" s="291">
        <v>250</v>
      </c>
      <c r="AY55" s="291"/>
      <c r="AZ55" s="291">
        <v>4</v>
      </c>
      <c r="BA55" s="291"/>
      <c r="BB55" s="291">
        <v>10</v>
      </c>
      <c r="BC55" s="291">
        <v>1</v>
      </c>
      <c r="BD55" s="291">
        <v>3</v>
      </c>
      <c r="BE55" s="291"/>
      <c r="BF55" s="291">
        <v>19</v>
      </c>
      <c r="BG55" s="291"/>
      <c r="BH55" s="291">
        <v>1</v>
      </c>
      <c r="BI55" s="291"/>
      <c r="BJ55" s="247">
        <v>5</v>
      </c>
      <c r="BK55" s="247">
        <v>3</v>
      </c>
      <c r="BM55" s="247">
        <v>2</v>
      </c>
      <c r="BO55" s="247">
        <v>1</v>
      </c>
      <c r="BP55" s="291">
        <v>16</v>
      </c>
      <c r="BQ55" s="291">
        <v>2</v>
      </c>
      <c r="BR55" s="291"/>
      <c r="BS55" s="291"/>
      <c r="BT55" s="291"/>
      <c r="BU55" s="291"/>
      <c r="BV55" s="291"/>
      <c r="BW55" s="291"/>
      <c r="BX55" s="291"/>
      <c r="BY55" s="291"/>
      <c r="BZ55" s="291"/>
      <c r="CA55" s="291"/>
      <c r="CB55" s="291">
        <v>1</v>
      </c>
      <c r="CC55" s="291"/>
      <c r="CD55" s="291"/>
      <c r="CE55" s="291"/>
      <c r="CF55" s="291"/>
      <c r="CG55" s="291"/>
      <c r="CH55" s="291"/>
      <c r="CI55" s="291"/>
      <c r="CJ55" s="291"/>
      <c r="CK55" s="291"/>
    </row>
    <row r="56" spans="1:89" x14ac:dyDescent="0.2">
      <c r="A56" s="256" t="s">
        <v>122</v>
      </c>
      <c r="C56" s="247">
        <v>210</v>
      </c>
      <c r="D56" s="247">
        <v>787</v>
      </c>
      <c r="F56" s="249">
        <v>2167</v>
      </c>
      <c r="G56" s="247">
        <v>15</v>
      </c>
      <c r="H56" s="247">
        <v>163</v>
      </c>
      <c r="J56" s="249">
        <v>135</v>
      </c>
      <c r="K56" s="247">
        <v>52</v>
      </c>
      <c r="L56" s="247">
        <v>174</v>
      </c>
      <c r="N56" s="247">
        <v>74</v>
      </c>
      <c r="O56" s="247">
        <v>1</v>
      </c>
      <c r="R56" s="247">
        <v>103</v>
      </c>
      <c r="S56" s="247">
        <v>64</v>
      </c>
      <c r="T56" s="247">
        <v>4</v>
      </c>
      <c r="U56" s="247">
        <v>2</v>
      </c>
      <c r="W56" s="247">
        <v>62</v>
      </c>
      <c r="X56" s="247">
        <v>245</v>
      </c>
      <c r="Y56" s="247">
        <v>1</v>
      </c>
      <c r="Z56" s="247">
        <v>1</v>
      </c>
      <c r="AI56" s="257"/>
      <c r="AJ56" s="257"/>
      <c r="AK56" s="257"/>
      <c r="AL56" s="257"/>
      <c r="AM56" s="257"/>
      <c r="AN56" s="257"/>
      <c r="AO56" s="257"/>
      <c r="AP56" s="257"/>
      <c r="AQ56" s="257"/>
      <c r="AR56" s="257"/>
      <c r="AS56" s="256"/>
      <c r="AU56" s="247">
        <v>101</v>
      </c>
      <c r="AV56" s="291">
        <v>340</v>
      </c>
      <c r="AW56" s="291"/>
      <c r="AX56" s="291">
        <v>943</v>
      </c>
      <c r="AY56" s="291">
        <v>3</v>
      </c>
      <c r="AZ56" s="291">
        <v>8</v>
      </c>
      <c r="BA56" s="291"/>
      <c r="BB56" s="291">
        <v>43</v>
      </c>
      <c r="BC56" s="291">
        <v>3</v>
      </c>
      <c r="BD56" s="291">
        <v>18</v>
      </c>
      <c r="BE56" s="291"/>
      <c r="BF56" s="291">
        <v>14</v>
      </c>
      <c r="BG56" s="291">
        <v>1</v>
      </c>
      <c r="BH56" s="291"/>
      <c r="BI56" s="291"/>
      <c r="BJ56" s="247">
        <v>16</v>
      </c>
      <c r="BK56" s="247">
        <v>10</v>
      </c>
      <c r="BL56" s="247">
        <v>4</v>
      </c>
      <c r="BO56" s="247">
        <v>4</v>
      </c>
      <c r="BP56" s="291">
        <v>201</v>
      </c>
      <c r="BQ56" s="291"/>
      <c r="BR56" s="291">
        <v>1</v>
      </c>
      <c r="BS56" s="291"/>
      <c r="BT56" s="291"/>
      <c r="BU56" s="291"/>
      <c r="BV56" s="291"/>
      <c r="BW56" s="291"/>
      <c r="BX56" s="291"/>
      <c r="BY56" s="291"/>
      <c r="BZ56" s="291"/>
      <c r="CA56" s="291"/>
      <c r="CB56" s="291"/>
      <c r="CC56" s="291"/>
      <c r="CD56" s="291"/>
      <c r="CE56" s="291"/>
      <c r="CF56" s="291"/>
      <c r="CG56" s="291"/>
      <c r="CH56" s="291"/>
      <c r="CI56" s="291"/>
      <c r="CJ56" s="291"/>
      <c r="CK56" s="291"/>
    </row>
    <row r="57" spans="1:89" x14ac:dyDescent="0.2">
      <c r="A57" s="256" t="s">
        <v>123</v>
      </c>
      <c r="B57" s="247">
        <v>3</v>
      </c>
      <c r="C57" s="247">
        <v>612</v>
      </c>
      <c r="D57" s="249">
        <v>2656</v>
      </c>
      <c r="E57" s="247">
        <v>1</v>
      </c>
      <c r="F57" s="249">
        <v>6235</v>
      </c>
      <c r="G57" s="247">
        <v>1</v>
      </c>
      <c r="H57" s="249">
        <v>906</v>
      </c>
      <c r="J57" s="249">
        <v>496</v>
      </c>
      <c r="K57" s="247">
        <v>317</v>
      </c>
      <c r="L57" s="247">
        <v>1246</v>
      </c>
      <c r="N57" s="247">
        <v>179</v>
      </c>
      <c r="P57" s="247">
        <v>4</v>
      </c>
      <c r="R57" s="247">
        <v>28</v>
      </c>
      <c r="S57" s="249">
        <v>46</v>
      </c>
      <c r="T57" s="247">
        <v>1</v>
      </c>
      <c r="U57" s="247">
        <v>124</v>
      </c>
      <c r="W57" s="247">
        <v>555</v>
      </c>
      <c r="X57" s="247">
        <v>515</v>
      </c>
      <c r="Y57" s="247">
        <v>5</v>
      </c>
      <c r="Z57" s="247">
        <v>14</v>
      </c>
      <c r="AA57" s="247">
        <v>1</v>
      </c>
      <c r="AD57" s="247">
        <v>6</v>
      </c>
      <c r="AF57" s="248">
        <v>1</v>
      </c>
      <c r="AI57" s="257">
        <v>1</v>
      </c>
      <c r="AJ57" s="257">
        <v>3</v>
      </c>
      <c r="AK57" s="257"/>
      <c r="AL57" s="257"/>
      <c r="AM57" s="257">
        <v>2</v>
      </c>
      <c r="AN57" s="257"/>
      <c r="AO57" s="257">
        <v>2</v>
      </c>
      <c r="AP57" s="257"/>
      <c r="AQ57" s="257">
        <v>5</v>
      </c>
      <c r="AR57" s="258">
        <v>1</v>
      </c>
      <c r="AS57" s="259">
        <v>1</v>
      </c>
      <c r="AT57" s="247">
        <v>2</v>
      </c>
      <c r="AU57" s="249">
        <v>371</v>
      </c>
      <c r="AV57" s="291">
        <v>1187</v>
      </c>
      <c r="AW57" s="291"/>
      <c r="AX57" s="291">
        <v>2499</v>
      </c>
      <c r="AY57" s="291"/>
      <c r="AZ57" s="291">
        <v>151</v>
      </c>
      <c r="BA57" s="291"/>
      <c r="BB57" s="291">
        <v>172</v>
      </c>
      <c r="BC57" s="291">
        <v>135</v>
      </c>
      <c r="BD57" s="291">
        <v>267</v>
      </c>
      <c r="BE57" s="291"/>
      <c r="BF57" s="291">
        <v>23</v>
      </c>
      <c r="BG57" s="291"/>
      <c r="BH57" s="291">
        <v>4</v>
      </c>
      <c r="BI57" s="291"/>
      <c r="BJ57" s="247">
        <v>22</v>
      </c>
      <c r="BK57" s="247">
        <v>30</v>
      </c>
      <c r="BM57" s="247">
        <v>63</v>
      </c>
      <c r="BO57" s="247">
        <v>58</v>
      </c>
      <c r="BP57" s="291">
        <v>436</v>
      </c>
      <c r="BQ57" s="291">
        <v>3</v>
      </c>
      <c r="BR57" s="291">
        <v>5</v>
      </c>
      <c r="BS57" s="291">
        <v>1</v>
      </c>
      <c r="BT57" s="291"/>
      <c r="BU57" s="291"/>
      <c r="BV57" s="291">
        <v>1</v>
      </c>
      <c r="BW57" s="291"/>
      <c r="BX57" s="291"/>
      <c r="BY57" s="291"/>
      <c r="BZ57" s="291"/>
      <c r="CA57" s="291"/>
      <c r="CB57" s="291">
        <v>3</v>
      </c>
      <c r="CC57" s="291"/>
      <c r="CD57" s="291"/>
      <c r="CE57" s="291">
        <v>2</v>
      </c>
      <c r="CF57" s="291"/>
      <c r="CG57" s="291">
        <v>2</v>
      </c>
      <c r="CH57" s="291"/>
      <c r="CI57" s="291">
        <v>3</v>
      </c>
      <c r="CJ57" s="291"/>
      <c r="CK57" s="291"/>
    </row>
    <row r="58" spans="1:89" x14ac:dyDescent="0.2">
      <c r="A58" s="256" t="s">
        <v>124</v>
      </c>
      <c r="C58" s="247">
        <v>43</v>
      </c>
      <c r="D58" s="249">
        <v>105</v>
      </c>
      <c r="E58" s="247">
        <v>318</v>
      </c>
      <c r="F58" s="249">
        <v>1176</v>
      </c>
      <c r="G58" s="247">
        <v>58</v>
      </c>
      <c r="H58" s="247">
        <v>541</v>
      </c>
      <c r="J58" s="247">
        <v>17089</v>
      </c>
      <c r="K58" s="247">
        <v>9</v>
      </c>
      <c r="L58" s="247">
        <v>261</v>
      </c>
      <c r="M58" s="247">
        <v>1</v>
      </c>
      <c r="N58" s="247">
        <v>12</v>
      </c>
      <c r="P58" s="247">
        <v>22</v>
      </c>
      <c r="R58" s="247">
        <v>7</v>
      </c>
      <c r="S58" s="247">
        <v>15</v>
      </c>
      <c r="T58" s="247">
        <v>43</v>
      </c>
      <c r="U58" s="247">
        <v>459</v>
      </c>
      <c r="W58" s="247">
        <v>85</v>
      </c>
      <c r="X58" s="247">
        <v>250</v>
      </c>
      <c r="Y58" s="247">
        <v>1</v>
      </c>
      <c r="Z58" s="247">
        <v>67</v>
      </c>
      <c r="AA58" s="247">
        <v>6</v>
      </c>
      <c r="AB58" s="247">
        <v>180</v>
      </c>
      <c r="AE58" s="248">
        <v>2</v>
      </c>
      <c r="AF58" s="248">
        <v>151</v>
      </c>
      <c r="AG58" s="248">
        <v>14</v>
      </c>
      <c r="AH58" s="248">
        <v>1</v>
      </c>
      <c r="AI58" s="257"/>
      <c r="AJ58" s="257"/>
      <c r="AK58" s="257"/>
      <c r="AL58" s="257"/>
      <c r="AM58" s="257"/>
      <c r="AN58" s="257"/>
      <c r="AO58" s="257"/>
      <c r="AP58" s="257"/>
      <c r="AQ58" s="257">
        <v>320</v>
      </c>
      <c r="AR58" s="257">
        <v>58</v>
      </c>
      <c r="AS58" s="256"/>
      <c r="AU58" s="247">
        <v>21</v>
      </c>
      <c r="AV58" s="291">
        <v>42</v>
      </c>
      <c r="AW58" s="291">
        <v>51</v>
      </c>
      <c r="AX58" s="291">
        <v>293</v>
      </c>
      <c r="AY58" s="291">
        <v>5</v>
      </c>
      <c r="AZ58" s="291">
        <v>237</v>
      </c>
      <c r="BA58" s="291"/>
      <c r="BB58" s="291">
        <v>11011</v>
      </c>
      <c r="BC58" s="291">
        <v>3</v>
      </c>
      <c r="BD58" s="291">
        <v>152</v>
      </c>
      <c r="BE58" s="291">
        <v>1</v>
      </c>
      <c r="BF58" s="291">
        <v>1</v>
      </c>
      <c r="BG58" s="291"/>
      <c r="BH58" s="291">
        <v>22</v>
      </c>
      <c r="BI58" s="291"/>
      <c r="BJ58" s="247">
        <v>7</v>
      </c>
      <c r="BK58" s="247">
        <v>8</v>
      </c>
      <c r="BL58" s="247">
        <v>19</v>
      </c>
      <c r="BM58" s="247">
        <v>83</v>
      </c>
      <c r="BO58" s="247">
        <v>11</v>
      </c>
      <c r="BP58" s="291">
        <v>168</v>
      </c>
      <c r="BQ58" s="291">
        <v>1</v>
      </c>
      <c r="BR58" s="291">
        <v>8</v>
      </c>
      <c r="BS58" s="291"/>
      <c r="BT58" s="291">
        <v>38</v>
      </c>
      <c r="BU58" s="291"/>
      <c r="BV58" s="291"/>
      <c r="BW58" s="291">
        <v>2</v>
      </c>
      <c r="BX58" s="291">
        <v>63</v>
      </c>
      <c r="BY58" s="291"/>
      <c r="BZ58" s="291">
        <v>1</v>
      </c>
      <c r="CA58" s="291"/>
      <c r="CB58" s="291"/>
      <c r="CC58" s="291"/>
      <c r="CD58" s="291"/>
      <c r="CE58" s="291"/>
      <c r="CF58" s="291"/>
      <c r="CG58" s="291"/>
      <c r="CH58" s="291"/>
      <c r="CI58" s="291">
        <v>132</v>
      </c>
      <c r="CJ58" s="291">
        <v>35</v>
      </c>
      <c r="CK58" s="291"/>
    </row>
    <row r="59" spans="1:89" x14ac:dyDescent="0.2">
      <c r="A59" s="256" t="s">
        <v>125</v>
      </c>
      <c r="B59" s="247">
        <v>39</v>
      </c>
      <c r="C59" s="247">
        <v>696</v>
      </c>
      <c r="D59" s="249">
        <v>4345</v>
      </c>
      <c r="F59" s="249">
        <v>9688</v>
      </c>
      <c r="G59" s="247">
        <v>4</v>
      </c>
      <c r="H59" s="249">
        <v>1070</v>
      </c>
      <c r="J59" s="249">
        <v>1025</v>
      </c>
      <c r="K59" s="247">
        <v>457</v>
      </c>
      <c r="L59" s="247">
        <v>857</v>
      </c>
      <c r="M59" s="247">
        <v>9</v>
      </c>
      <c r="N59" s="247">
        <v>379</v>
      </c>
      <c r="R59" s="247">
        <v>20</v>
      </c>
      <c r="S59" s="247">
        <v>784</v>
      </c>
      <c r="T59" s="247">
        <v>5</v>
      </c>
      <c r="U59" s="247">
        <v>48</v>
      </c>
      <c r="W59" s="247">
        <v>436</v>
      </c>
      <c r="X59" s="247">
        <v>476</v>
      </c>
      <c r="Y59" s="247">
        <v>1</v>
      </c>
      <c r="Z59" s="247">
        <v>11</v>
      </c>
      <c r="AB59" s="247">
        <v>1</v>
      </c>
      <c r="AD59" s="247">
        <v>12</v>
      </c>
      <c r="AF59" s="248">
        <v>1</v>
      </c>
      <c r="AH59" s="248">
        <v>4</v>
      </c>
      <c r="AI59" s="257"/>
      <c r="AJ59" s="257"/>
      <c r="AK59" s="257"/>
      <c r="AL59" s="257"/>
      <c r="AM59" s="257"/>
      <c r="AN59" s="257"/>
      <c r="AO59" s="257">
        <v>1</v>
      </c>
      <c r="AP59" s="257"/>
      <c r="AQ59" s="257">
        <v>12</v>
      </c>
      <c r="AR59" s="257">
        <v>4</v>
      </c>
      <c r="AS59" s="256">
        <v>2</v>
      </c>
      <c r="AT59" s="247">
        <v>17</v>
      </c>
      <c r="AU59" s="247">
        <v>427</v>
      </c>
      <c r="AV59" s="291">
        <v>2238</v>
      </c>
      <c r="AW59" s="291"/>
      <c r="AX59" s="291">
        <v>4403</v>
      </c>
      <c r="AY59" s="291">
        <v>2</v>
      </c>
      <c r="AZ59" s="291">
        <v>382</v>
      </c>
      <c r="BA59" s="291"/>
      <c r="BB59" s="291">
        <v>611</v>
      </c>
      <c r="BC59" s="291">
        <v>162</v>
      </c>
      <c r="BD59" s="291">
        <v>252</v>
      </c>
      <c r="BE59" s="291"/>
      <c r="BF59" s="291">
        <v>45</v>
      </c>
      <c r="BG59" s="291"/>
      <c r="BH59" s="291"/>
      <c r="BI59" s="291"/>
      <c r="BJ59" s="247">
        <v>19</v>
      </c>
      <c r="BK59" s="247">
        <v>474</v>
      </c>
      <c r="BL59" s="247">
        <v>4</v>
      </c>
      <c r="BM59" s="247">
        <v>27</v>
      </c>
      <c r="BO59" s="247">
        <v>88</v>
      </c>
      <c r="BP59" s="291">
        <v>343</v>
      </c>
      <c r="BQ59" s="291"/>
      <c r="BR59" s="291">
        <v>3</v>
      </c>
      <c r="BS59" s="291"/>
      <c r="BT59" s="291">
        <v>1</v>
      </c>
      <c r="BU59" s="291"/>
      <c r="BV59" s="291">
        <v>4</v>
      </c>
      <c r="BW59" s="291"/>
      <c r="BX59" s="291"/>
      <c r="BY59" s="291"/>
      <c r="BZ59" s="291">
        <v>3</v>
      </c>
      <c r="CA59" s="291"/>
      <c r="CB59" s="291"/>
      <c r="CC59" s="291"/>
      <c r="CD59" s="291"/>
      <c r="CE59" s="291"/>
      <c r="CF59" s="291"/>
      <c r="CG59" s="291">
        <v>1</v>
      </c>
      <c r="CH59" s="291"/>
      <c r="CI59" s="291">
        <v>11</v>
      </c>
      <c r="CJ59" s="291">
        <v>3</v>
      </c>
      <c r="CK59" s="291">
        <v>2</v>
      </c>
    </row>
    <row r="60" spans="1:89" x14ac:dyDescent="0.2">
      <c r="A60" s="256" t="s">
        <v>126</v>
      </c>
      <c r="B60" s="247">
        <v>7</v>
      </c>
      <c r="C60" s="247">
        <v>515</v>
      </c>
      <c r="D60" s="247">
        <v>2101</v>
      </c>
      <c r="E60" s="247">
        <v>6</v>
      </c>
      <c r="F60" s="249">
        <v>6314</v>
      </c>
      <c r="G60" s="247">
        <v>5</v>
      </c>
      <c r="H60" s="247">
        <v>578</v>
      </c>
      <c r="J60" s="247">
        <v>321</v>
      </c>
      <c r="K60" s="247">
        <v>206</v>
      </c>
      <c r="L60" s="247">
        <v>326</v>
      </c>
      <c r="N60" s="247">
        <v>409</v>
      </c>
      <c r="O60" s="247">
        <v>1</v>
      </c>
      <c r="R60" s="247">
        <v>112</v>
      </c>
      <c r="S60" s="247">
        <v>134</v>
      </c>
      <c r="T60" s="247">
        <v>1</v>
      </c>
      <c r="U60" s="247">
        <v>196</v>
      </c>
      <c r="V60" s="247">
        <v>36</v>
      </c>
      <c r="W60" s="247">
        <v>224</v>
      </c>
      <c r="X60" s="247">
        <v>261</v>
      </c>
      <c r="Z60" s="247">
        <v>20</v>
      </c>
      <c r="AA60" s="247">
        <v>1</v>
      </c>
      <c r="AD60" s="247">
        <v>1</v>
      </c>
      <c r="AE60" s="248">
        <v>1</v>
      </c>
      <c r="AI60" s="257">
        <v>1</v>
      </c>
      <c r="AJ60" s="257">
        <v>1</v>
      </c>
      <c r="AK60" s="257"/>
      <c r="AL60" s="257"/>
      <c r="AM60" s="257"/>
      <c r="AN60" s="257"/>
      <c r="AO60" s="257"/>
      <c r="AP60" s="257"/>
      <c r="AQ60" s="257"/>
      <c r="AR60" s="257"/>
      <c r="AS60" s="256"/>
      <c r="AU60" s="247">
        <v>250</v>
      </c>
      <c r="AV60" s="291">
        <v>747</v>
      </c>
      <c r="AW60" s="291">
        <v>6</v>
      </c>
      <c r="AX60" s="291">
        <v>1819</v>
      </c>
      <c r="AY60" s="291"/>
      <c r="AZ60" s="291">
        <v>37</v>
      </c>
      <c r="BA60" s="291"/>
      <c r="BB60" s="291">
        <v>39</v>
      </c>
      <c r="BC60" s="291">
        <v>26</v>
      </c>
      <c r="BD60" s="291">
        <v>53</v>
      </c>
      <c r="BE60" s="291"/>
      <c r="BF60" s="291">
        <v>42</v>
      </c>
      <c r="BG60" s="291">
        <v>1</v>
      </c>
      <c r="BH60" s="291"/>
      <c r="BI60" s="291"/>
      <c r="BJ60" s="247">
        <v>50</v>
      </c>
      <c r="BK60" s="247">
        <v>10</v>
      </c>
      <c r="BM60" s="247">
        <v>56</v>
      </c>
      <c r="BO60" s="247">
        <v>16</v>
      </c>
      <c r="BP60" s="291">
        <v>175</v>
      </c>
      <c r="BQ60" s="291"/>
      <c r="BR60" s="291">
        <v>2</v>
      </c>
      <c r="BS60" s="291">
        <v>1</v>
      </c>
      <c r="BT60" s="291"/>
      <c r="BU60" s="291"/>
      <c r="BV60" s="291"/>
      <c r="BW60" s="291"/>
      <c r="BX60" s="291"/>
      <c r="BY60" s="291"/>
      <c r="BZ60" s="291"/>
      <c r="CA60" s="291">
        <v>1</v>
      </c>
      <c r="CB60" s="291">
        <v>1</v>
      </c>
      <c r="CC60" s="291"/>
      <c r="CD60" s="291"/>
      <c r="CE60" s="291"/>
      <c r="CF60" s="291"/>
      <c r="CG60" s="291"/>
      <c r="CH60" s="291"/>
      <c r="CI60" s="291"/>
      <c r="CJ60" s="291"/>
      <c r="CK60" s="291"/>
    </row>
    <row r="61" spans="1:89" x14ac:dyDescent="0.2">
      <c r="A61" s="256" t="s">
        <v>127</v>
      </c>
      <c r="B61" s="247">
        <v>5</v>
      </c>
      <c r="C61" s="247">
        <v>381</v>
      </c>
      <c r="D61" s="247">
        <v>1757</v>
      </c>
      <c r="F61" s="249">
        <v>4102</v>
      </c>
      <c r="G61" s="247">
        <v>12</v>
      </c>
      <c r="H61" s="247">
        <v>1322</v>
      </c>
      <c r="J61" s="247">
        <v>741</v>
      </c>
      <c r="K61" s="247">
        <v>186</v>
      </c>
      <c r="L61" s="247">
        <v>360</v>
      </c>
      <c r="N61" s="247">
        <v>146</v>
      </c>
      <c r="O61" s="247">
        <v>1</v>
      </c>
      <c r="R61" s="247">
        <v>57</v>
      </c>
      <c r="S61" s="247">
        <v>222</v>
      </c>
      <c r="T61" s="247">
        <v>30</v>
      </c>
      <c r="U61" s="247">
        <v>18</v>
      </c>
      <c r="W61" s="247">
        <v>240</v>
      </c>
      <c r="X61" s="247">
        <v>225</v>
      </c>
      <c r="Z61" s="247">
        <v>6</v>
      </c>
      <c r="AD61" s="247">
        <v>1</v>
      </c>
      <c r="AE61" s="248">
        <v>1</v>
      </c>
      <c r="AF61" s="248">
        <v>2</v>
      </c>
      <c r="AH61" s="248">
        <v>1</v>
      </c>
      <c r="AI61" s="257"/>
      <c r="AJ61" s="257">
        <v>1</v>
      </c>
      <c r="AK61" s="257"/>
      <c r="AL61" s="257"/>
      <c r="AM61" s="257"/>
      <c r="AN61" s="257"/>
      <c r="AO61" s="257"/>
      <c r="AP61" s="257"/>
      <c r="AQ61" s="257"/>
      <c r="AR61" s="257">
        <v>8</v>
      </c>
      <c r="AS61" s="256"/>
      <c r="AT61" s="247">
        <v>5</v>
      </c>
      <c r="AU61" s="247">
        <v>219</v>
      </c>
      <c r="AV61" s="291">
        <v>599</v>
      </c>
      <c r="AW61" s="291"/>
      <c r="AX61" s="291">
        <v>1155</v>
      </c>
      <c r="AY61" s="291">
        <v>3</v>
      </c>
      <c r="AZ61" s="291">
        <v>485</v>
      </c>
      <c r="BA61" s="291"/>
      <c r="BB61" s="291">
        <v>388</v>
      </c>
      <c r="BC61" s="291">
        <v>26</v>
      </c>
      <c r="BD61" s="291">
        <v>17</v>
      </c>
      <c r="BE61" s="291"/>
      <c r="BF61" s="291">
        <v>9</v>
      </c>
      <c r="BG61" s="291">
        <v>1</v>
      </c>
      <c r="BH61" s="291"/>
      <c r="BI61" s="291"/>
      <c r="BJ61" s="247">
        <v>5</v>
      </c>
      <c r="BK61" s="247">
        <v>70</v>
      </c>
      <c r="BL61" s="247">
        <v>15</v>
      </c>
      <c r="BM61" s="247">
        <v>1</v>
      </c>
      <c r="BO61" s="247">
        <v>16</v>
      </c>
      <c r="BP61" s="291">
        <v>151</v>
      </c>
      <c r="BQ61" s="291"/>
      <c r="BR61" s="291">
        <v>1</v>
      </c>
      <c r="BS61" s="291"/>
      <c r="BT61" s="291"/>
      <c r="BU61" s="291"/>
      <c r="BV61" s="291">
        <v>1</v>
      </c>
      <c r="BW61" s="291"/>
      <c r="BX61" s="291">
        <v>1</v>
      </c>
      <c r="BY61" s="291"/>
      <c r="BZ61" s="291">
        <v>1</v>
      </c>
      <c r="CA61" s="291"/>
      <c r="CB61" s="291">
        <v>1</v>
      </c>
      <c r="CC61" s="291"/>
      <c r="CD61" s="291"/>
      <c r="CE61" s="291"/>
      <c r="CF61" s="291"/>
      <c r="CG61" s="291"/>
      <c r="CH61" s="291"/>
      <c r="CI61" s="291"/>
      <c r="CJ61" s="291">
        <v>7</v>
      </c>
      <c r="CK61" s="291"/>
    </row>
    <row r="62" spans="1:89" x14ac:dyDescent="0.2">
      <c r="A62" s="256" t="s">
        <v>128</v>
      </c>
      <c r="B62" s="247">
        <v>3</v>
      </c>
      <c r="C62" s="247">
        <v>279</v>
      </c>
      <c r="D62" s="249">
        <v>1052</v>
      </c>
      <c r="E62" s="247">
        <v>1</v>
      </c>
      <c r="F62" s="249">
        <v>3200</v>
      </c>
      <c r="H62" s="247">
        <v>248</v>
      </c>
      <c r="I62" s="247">
        <v>1</v>
      </c>
      <c r="J62" s="247">
        <v>166</v>
      </c>
      <c r="K62" s="247">
        <v>131</v>
      </c>
      <c r="L62" s="247">
        <v>186</v>
      </c>
      <c r="N62" s="247">
        <v>146</v>
      </c>
      <c r="R62" s="247">
        <v>49</v>
      </c>
      <c r="S62" s="247">
        <v>122</v>
      </c>
      <c r="U62" s="247">
        <v>14</v>
      </c>
      <c r="W62" s="247">
        <v>64</v>
      </c>
      <c r="X62" s="247">
        <v>46</v>
      </c>
      <c r="Z62" s="247">
        <v>3</v>
      </c>
      <c r="AI62" s="257">
        <v>1</v>
      </c>
      <c r="AJ62" s="257"/>
      <c r="AK62" s="257"/>
      <c r="AL62" s="257"/>
      <c r="AM62" s="257"/>
      <c r="AN62" s="257"/>
      <c r="AO62" s="257"/>
      <c r="AP62" s="257"/>
      <c r="AQ62" s="257">
        <v>1</v>
      </c>
      <c r="AR62" s="257"/>
      <c r="AS62" s="256"/>
      <c r="AU62" s="247">
        <v>171</v>
      </c>
      <c r="AV62" s="291">
        <v>498</v>
      </c>
      <c r="AW62" s="291"/>
      <c r="AX62" s="291">
        <v>1322</v>
      </c>
      <c r="AY62" s="291"/>
      <c r="AZ62" s="291">
        <v>14</v>
      </c>
      <c r="BA62" s="291">
        <v>1</v>
      </c>
      <c r="BB62" s="291">
        <v>31</v>
      </c>
      <c r="BC62" s="291">
        <v>18</v>
      </c>
      <c r="BD62" s="291">
        <v>27</v>
      </c>
      <c r="BE62" s="291"/>
      <c r="BF62" s="291">
        <v>8</v>
      </c>
      <c r="BG62" s="291"/>
      <c r="BH62" s="291"/>
      <c r="BI62" s="291"/>
      <c r="BJ62" s="247">
        <v>11</v>
      </c>
      <c r="BK62" s="247">
        <v>62</v>
      </c>
      <c r="BM62" s="247">
        <v>6</v>
      </c>
      <c r="BO62" s="247">
        <v>3</v>
      </c>
      <c r="BP62" s="291">
        <v>30</v>
      </c>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5</v>
      </c>
      <c r="C63" s="247">
        <v>529</v>
      </c>
      <c r="D63" s="249">
        <v>668</v>
      </c>
      <c r="F63" s="249">
        <v>3360</v>
      </c>
      <c r="G63" s="247">
        <v>58</v>
      </c>
      <c r="H63" s="249">
        <v>468</v>
      </c>
      <c r="J63" s="249">
        <v>441</v>
      </c>
      <c r="K63" s="247">
        <v>200</v>
      </c>
      <c r="L63" s="247">
        <v>324</v>
      </c>
      <c r="N63" s="247">
        <v>135</v>
      </c>
      <c r="R63" s="247">
        <v>5</v>
      </c>
      <c r="S63" s="247">
        <v>36</v>
      </c>
      <c r="T63" s="247">
        <v>1</v>
      </c>
      <c r="U63" s="247">
        <v>248</v>
      </c>
      <c r="W63" s="247">
        <v>162</v>
      </c>
      <c r="X63" s="247">
        <v>154</v>
      </c>
      <c r="Y63" s="247">
        <v>49</v>
      </c>
      <c r="AH63" s="248">
        <v>2</v>
      </c>
      <c r="AI63" s="257"/>
      <c r="AJ63" s="257"/>
      <c r="AK63" s="257"/>
      <c r="AL63" s="257"/>
      <c r="AM63" s="257"/>
      <c r="AN63" s="257"/>
      <c r="AO63" s="257"/>
      <c r="AP63" s="257"/>
      <c r="AQ63" s="257"/>
      <c r="AR63" s="257">
        <v>1</v>
      </c>
      <c r="AS63" s="256"/>
      <c r="AU63" s="249">
        <v>96</v>
      </c>
      <c r="AV63" s="291">
        <v>206</v>
      </c>
      <c r="AW63" s="291"/>
      <c r="AX63" s="291">
        <v>1036</v>
      </c>
      <c r="AY63" s="291">
        <v>2</v>
      </c>
      <c r="AZ63" s="291">
        <v>47</v>
      </c>
      <c r="BA63" s="291"/>
      <c r="BB63" s="291">
        <v>141</v>
      </c>
      <c r="BC63" s="291">
        <v>15</v>
      </c>
      <c r="BD63" s="291">
        <v>56</v>
      </c>
      <c r="BE63" s="291"/>
      <c r="BF63" s="291">
        <v>18</v>
      </c>
      <c r="BG63" s="291"/>
      <c r="BH63" s="291"/>
      <c r="BI63" s="291"/>
      <c r="BJ63" s="247">
        <v>1</v>
      </c>
      <c r="BL63" s="247">
        <v>1</v>
      </c>
      <c r="BM63" s="247">
        <v>47</v>
      </c>
      <c r="BO63" s="247">
        <v>18</v>
      </c>
      <c r="BP63" s="291">
        <v>97</v>
      </c>
      <c r="BQ63" s="291">
        <v>6</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221</v>
      </c>
      <c r="C64" s="247">
        <v>1622</v>
      </c>
      <c r="D64" s="249">
        <v>4286</v>
      </c>
      <c r="F64" s="249">
        <v>5667</v>
      </c>
      <c r="H64" s="249">
        <v>523</v>
      </c>
      <c r="J64" s="249">
        <v>414</v>
      </c>
      <c r="K64" s="247">
        <v>293</v>
      </c>
      <c r="L64" s="247">
        <v>443</v>
      </c>
      <c r="N64" s="247">
        <v>375</v>
      </c>
      <c r="P64" s="247">
        <v>2</v>
      </c>
      <c r="R64" s="247">
        <v>116</v>
      </c>
      <c r="S64" s="247">
        <v>744</v>
      </c>
      <c r="T64" s="247">
        <v>37</v>
      </c>
      <c r="U64" s="247">
        <v>95</v>
      </c>
      <c r="V64" s="247">
        <v>1</v>
      </c>
      <c r="W64" s="247">
        <v>462</v>
      </c>
      <c r="X64" s="247">
        <v>325</v>
      </c>
      <c r="AA64" s="247">
        <v>1</v>
      </c>
      <c r="AE64" s="248">
        <v>1</v>
      </c>
      <c r="AH64" s="248">
        <v>15</v>
      </c>
      <c r="AI64" s="257"/>
      <c r="AJ64" s="257"/>
      <c r="AK64" s="257"/>
      <c r="AL64" s="257"/>
      <c r="AM64" s="257"/>
      <c r="AN64" s="257"/>
      <c r="AO64" s="257"/>
      <c r="AP64" s="257"/>
      <c r="AQ64" s="257">
        <v>1</v>
      </c>
      <c r="AR64" s="257"/>
      <c r="AS64" s="256"/>
      <c r="AT64" s="247">
        <v>31</v>
      </c>
      <c r="AU64" s="249">
        <v>342</v>
      </c>
      <c r="AV64" s="291">
        <v>1172</v>
      </c>
      <c r="AW64" s="291"/>
      <c r="AX64" s="291">
        <v>1917</v>
      </c>
      <c r="AY64" s="291"/>
      <c r="AZ64" s="291">
        <v>4</v>
      </c>
      <c r="BA64" s="291"/>
      <c r="BB64" s="291">
        <v>40</v>
      </c>
      <c r="BC64" s="291">
        <v>19</v>
      </c>
      <c r="BD64" s="291">
        <v>11</v>
      </c>
      <c r="BE64" s="291"/>
      <c r="BF64" s="291">
        <v>31</v>
      </c>
      <c r="BG64" s="291"/>
      <c r="BH64" s="291">
        <v>2</v>
      </c>
      <c r="BI64" s="291"/>
      <c r="BJ64" s="247">
        <v>22</v>
      </c>
      <c r="BK64" s="247">
        <v>133</v>
      </c>
      <c r="BL64" s="247">
        <v>15</v>
      </c>
      <c r="BM64" s="247">
        <v>21</v>
      </c>
      <c r="BO64" s="247">
        <v>3</v>
      </c>
      <c r="BP64" s="291">
        <v>150</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7</v>
      </c>
      <c r="C65" s="247">
        <v>576</v>
      </c>
      <c r="D65" s="249">
        <v>2785</v>
      </c>
      <c r="E65" s="247">
        <v>2</v>
      </c>
      <c r="F65" s="249">
        <v>6938</v>
      </c>
      <c r="G65" s="247">
        <v>39</v>
      </c>
      <c r="H65" s="249">
        <v>2209</v>
      </c>
      <c r="I65" s="247">
        <v>2</v>
      </c>
      <c r="J65" s="249">
        <v>2447</v>
      </c>
      <c r="K65" s="247">
        <v>610</v>
      </c>
      <c r="L65" s="247">
        <v>816</v>
      </c>
      <c r="N65" s="247">
        <v>1110</v>
      </c>
      <c r="O65" s="247">
        <v>1</v>
      </c>
      <c r="P65" s="247">
        <v>1</v>
      </c>
      <c r="R65" s="247">
        <v>149</v>
      </c>
      <c r="S65" s="247">
        <v>413</v>
      </c>
      <c r="T65" s="247">
        <v>8</v>
      </c>
      <c r="U65" s="247">
        <v>27</v>
      </c>
      <c r="V65" s="247">
        <v>43</v>
      </c>
      <c r="W65" s="247">
        <v>402</v>
      </c>
      <c r="X65" s="247">
        <v>294</v>
      </c>
      <c r="Z65" s="247">
        <v>2</v>
      </c>
      <c r="AA65" s="247">
        <v>1</v>
      </c>
      <c r="AB65" s="247">
        <v>1</v>
      </c>
      <c r="AD65" s="247">
        <v>14</v>
      </c>
      <c r="AH65" s="248">
        <v>18</v>
      </c>
      <c r="AI65" s="257"/>
      <c r="AJ65" s="257"/>
      <c r="AK65" s="257"/>
      <c r="AL65" s="257"/>
      <c r="AM65" s="257">
        <v>1</v>
      </c>
      <c r="AN65" s="257"/>
      <c r="AO65" s="257"/>
      <c r="AP65" s="257"/>
      <c r="AQ65" s="257">
        <v>8</v>
      </c>
      <c r="AR65" s="257">
        <v>7</v>
      </c>
      <c r="AS65" s="256"/>
      <c r="AU65" s="249">
        <v>305</v>
      </c>
      <c r="AV65" s="291">
        <v>1245</v>
      </c>
      <c r="AW65" s="291">
        <v>2</v>
      </c>
      <c r="AX65" s="291">
        <v>2742</v>
      </c>
      <c r="AY65" s="291">
        <v>10</v>
      </c>
      <c r="AZ65" s="291">
        <v>665</v>
      </c>
      <c r="BA65" s="291">
        <v>2</v>
      </c>
      <c r="BB65" s="291">
        <v>1209</v>
      </c>
      <c r="BC65" s="291">
        <v>46</v>
      </c>
      <c r="BD65" s="291">
        <v>216</v>
      </c>
      <c r="BE65" s="291"/>
      <c r="BF65" s="291">
        <v>672</v>
      </c>
      <c r="BG65" s="291"/>
      <c r="BH65" s="291">
        <v>1</v>
      </c>
      <c r="BI65" s="291"/>
      <c r="BJ65" s="247">
        <v>51</v>
      </c>
      <c r="BK65" s="247">
        <v>302</v>
      </c>
      <c r="BL65" s="247">
        <v>3</v>
      </c>
      <c r="BM65" s="247">
        <v>5</v>
      </c>
      <c r="BO65" s="247">
        <v>22</v>
      </c>
      <c r="BP65" s="291">
        <v>164</v>
      </c>
      <c r="BQ65" s="291"/>
      <c r="BR65" s="291"/>
      <c r="BS65" s="291"/>
      <c r="BT65" s="291">
        <v>1</v>
      </c>
      <c r="BU65" s="291"/>
      <c r="BV65" s="291"/>
      <c r="BW65" s="291"/>
      <c r="BX65" s="291"/>
      <c r="BY65" s="291"/>
      <c r="BZ65" s="291">
        <v>4</v>
      </c>
      <c r="CA65" s="291"/>
      <c r="CB65" s="291"/>
      <c r="CC65" s="291"/>
      <c r="CD65" s="291"/>
      <c r="CE65" s="291">
        <v>1</v>
      </c>
      <c r="CF65" s="291"/>
      <c r="CG65" s="291"/>
      <c r="CH65" s="291"/>
      <c r="CI65" s="291">
        <v>8</v>
      </c>
      <c r="CJ65" s="291">
        <v>1</v>
      </c>
      <c r="CK65" s="291"/>
    </row>
    <row r="66" spans="1:89" s="261" customFormat="1" x14ac:dyDescent="0.2">
      <c r="A66" s="260" t="s">
        <v>132</v>
      </c>
      <c r="F66" s="261">
        <v>1</v>
      </c>
      <c r="N66" s="261">
        <v>10</v>
      </c>
      <c r="U66" s="261">
        <v>4</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10</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L68" s="261">
        <v>7</v>
      </c>
      <c r="V68" s="261">
        <v>3</v>
      </c>
      <c r="X68" s="261">
        <v>1</v>
      </c>
      <c r="Y68" s="261">
        <v>2</v>
      </c>
      <c r="AI68" s="262"/>
      <c r="AJ68" s="262"/>
      <c r="AK68" s="262"/>
      <c r="AL68" s="262"/>
      <c r="AM68" s="262"/>
      <c r="AN68" s="262"/>
      <c r="AO68" s="262"/>
      <c r="AP68" s="262"/>
      <c r="AQ68" s="262"/>
      <c r="AR68" s="262">
        <v>3</v>
      </c>
      <c r="AS68" s="260"/>
      <c r="AV68" s="292"/>
      <c r="AW68" s="292"/>
      <c r="AX68" s="292"/>
      <c r="AY68" s="292"/>
      <c r="AZ68" s="292"/>
      <c r="BA68" s="292"/>
      <c r="BB68" s="292"/>
      <c r="BC68" s="292"/>
      <c r="BD68" s="292">
        <v>4</v>
      </c>
      <c r="BE68" s="292"/>
      <c r="BF68" s="292"/>
      <c r="BG68" s="292"/>
      <c r="BH68" s="292"/>
      <c r="BI68" s="292"/>
      <c r="BP68" s="292"/>
      <c r="BQ68" s="292">
        <v>1</v>
      </c>
      <c r="BR68" s="292"/>
      <c r="BS68" s="292"/>
      <c r="BT68" s="292"/>
      <c r="BU68" s="292"/>
      <c r="BV68" s="292"/>
      <c r="BW68" s="292"/>
      <c r="BX68" s="292"/>
      <c r="BY68" s="292"/>
      <c r="BZ68" s="292"/>
      <c r="CA68" s="292"/>
      <c r="CB68" s="292"/>
      <c r="CC68" s="292"/>
      <c r="CD68" s="292"/>
      <c r="CE68" s="292"/>
      <c r="CF68" s="292"/>
      <c r="CG68" s="292"/>
      <c r="CH68" s="292"/>
      <c r="CI68" s="292"/>
      <c r="CJ68" s="292">
        <v>1</v>
      </c>
      <c r="CK68" s="292"/>
    </row>
  </sheetData>
  <mergeCells count="9">
    <mergeCell ref="CF4:CK4"/>
    <mergeCell ref="AT4:BC4"/>
    <mergeCell ref="BD4:BO4"/>
    <mergeCell ref="BP4:BW4"/>
    <mergeCell ref="BX4:CE4"/>
    <mergeCell ref="B4:J4"/>
    <mergeCell ref="K4:X4"/>
    <mergeCell ref="Y4:AH4"/>
    <mergeCell ref="AI4:AR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B6" sqref="B6"/>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31.5703125" style="132" customWidth="1"/>
    <col min="9" max="14" width="5.85546875" style="132" customWidth="1"/>
    <col min="15" max="16384" width="9.140625" style="132"/>
  </cols>
  <sheetData>
    <row r="1" spans="1:18" ht="25.5" customHeight="1" x14ac:dyDescent="0.25">
      <c r="A1" s="380" t="s">
        <v>350</v>
      </c>
      <c r="B1" s="380"/>
      <c r="C1" s="380"/>
      <c r="D1" s="380"/>
      <c r="E1" s="380"/>
      <c r="F1" s="380"/>
      <c r="P1" s="204"/>
      <c r="Q1" s="204"/>
    </row>
    <row r="2" spans="1:18" ht="26.25" customHeight="1" x14ac:dyDescent="0.2">
      <c r="A2" s="134"/>
      <c r="B2" s="135"/>
      <c r="C2" s="135"/>
      <c r="H2" s="157"/>
      <c r="I2" s="381" t="s">
        <v>255</v>
      </c>
      <c r="J2" s="381"/>
      <c r="K2" s="382"/>
      <c r="L2" s="375" t="s">
        <v>13</v>
      </c>
      <c r="M2" s="376"/>
      <c r="N2" s="377"/>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8" t="s">
        <v>348</v>
      </c>
      <c r="B4" s="379"/>
      <c r="C4" s="166"/>
      <c r="D4" s="378" t="s">
        <v>1</v>
      </c>
      <c r="E4" s="379"/>
      <c r="H4" s="168" t="s">
        <v>74</v>
      </c>
      <c r="I4" s="169">
        <f>B6</f>
        <v>77</v>
      </c>
      <c r="J4" s="169">
        <f>B7</f>
        <v>36</v>
      </c>
      <c r="K4" s="170">
        <f>B8</f>
        <v>1</v>
      </c>
      <c r="L4" s="169">
        <f>E6</f>
        <v>14</v>
      </c>
      <c r="M4" s="169">
        <f>E7</f>
        <v>11</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77</v>
      </c>
      <c r="D6" s="210" t="s">
        <v>404</v>
      </c>
      <c r="E6" s="209">
        <v>14</v>
      </c>
      <c r="H6" s="158" t="s">
        <v>257</v>
      </c>
      <c r="I6" s="186">
        <v>0</v>
      </c>
      <c r="J6" s="186">
        <v>0</v>
      </c>
      <c r="K6" s="187">
        <v>0</v>
      </c>
      <c r="L6" s="186">
        <v>0</v>
      </c>
      <c r="M6" s="186">
        <v>0</v>
      </c>
      <c r="N6" s="187">
        <v>0</v>
      </c>
      <c r="P6" s="204"/>
      <c r="Q6" s="204"/>
      <c r="R6" s="204"/>
    </row>
    <row r="7" spans="1:18" x14ac:dyDescent="0.2">
      <c r="A7" s="215" t="s">
        <v>405</v>
      </c>
      <c r="B7" s="211">
        <v>36</v>
      </c>
      <c r="D7" s="210" t="s">
        <v>405</v>
      </c>
      <c r="E7" s="211">
        <v>11</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114</v>
      </c>
      <c r="C9" s="150"/>
      <c r="D9" s="213" t="s">
        <v>286</v>
      </c>
      <c r="E9" s="214">
        <f>SUM(E6:E8)</f>
        <v>26</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77</v>
      </c>
      <c r="J50" s="160">
        <f t="shared" si="0"/>
        <v>36</v>
      </c>
      <c r="K50" s="137">
        <f t="shared" si="0"/>
        <v>1</v>
      </c>
      <c r="L50" s="160">
        <f t="shared" si="0"/>
        <v>14</v>
      </c>
      <c r="M50" s="160">
        <f t="shared" si="0"/>
        <v>11</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1, 2010 Monday Morning Workload Report (Office of Performance Analysis and Integrity)</dc:title>
  <dc:subject>March 1,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2010-03-01T17:03:46Z</cp:lastPrinted>
  <dcterms:created xsi:type="dcterms:W3CDTF">2009-08-25T18:46:26Z</dcterms:created>
  <dcterms:modified xsi:type="dcterms:W3CDTF">2018-03-19T13:44:09Z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20100301</vt:lpwstr>
  </property>
  <property fmtid="{D5CDD505-2E9C-101B-9397-08002B2CF9AE}" pid="5" name="Date Reviewed">
    <vt:lpwstr>20100301</vt:lpwstr>
  </property>
  <property fmtid="{D5CDD505-2E9C-101B-9397-08002B2CF9AE}" pid="6" name="Type">
    <vt:lpwstr>Report</vt:lpwstr>
  </property>
</Properties>
</file>